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nke\Desktop\"/>
    </mc:Choice>
  </mc:AlternateContent>
  <xr:revisionPtr revIDLastSave="0" documentId="8_{B980E848-5006-45D3-8A56-ED42197D7D61}" xr6:coauthVersionLast="45" xr6:coauthVersionMax="45" xr10:uidLastSave="{00000000-0000-0000-0000-000000000000}"/>
  <bookViews>
    <workbookView xWindow="-28920" yWindow="-90" windowWidth="29040" windowHeight="15840" xr2:uid="{BB4ECCEA-DC42-4116-86FC-15B02C7CD8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1" l="1"/>
  <c r="F206" i="1" s="1"/>
  <c r="D205" i="1"/>
  <c r="E205" i="1" s="1"/>
  <c r="C205" i="1"/>
  <c r="C207" i="1" s="1"/>
  <c r="B205" i="1"/>
  <c r="B207" i="1" s="1"/>
  <c r="B195" i="1"/>
  <c r="B197" i="1" s="1"/>
  <c r="F193" i="1"/>
  <c r="F195" i="1" s="1"/>
  <c r="F197" i="1" s="1"/>
  <c r="E193" i="1"/>
  <c r="E195" i="1" s="1"/>
  <c r="E197" i="1" s="1"/>
  <c r="D193" i="1"/>
  <c r="D195" i="1" s="1"/>
  <c r="D197" i="1" s="1"/>
  <c r="C193" i="1"/>
  <c r="C191" i="1"/>
  <c r="B186" i="1"/>
  <c r="C185" i="1"/>
  <c r="B185" i="1"/>
  <c r="B176" i="1"/>
  <c r="B177" i="1" s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F176" i="1" s="1"/>
  <c r="F177" i="1" s="1"/>
  <c r="E167" i="1"/>
  <c r="E176" i="1" s="1"/>
  <c r="E177" i="1" s="1"/>
  <c r="D167" i="1"/>
  <c r="D176" i="1" s="1"/>
  <c r="D177" i="1" s="1"/>
  <c r="C167" i="1"/>
  <c r="C176" i="1" s="1"/>
  <c r="C177" i="1" s="1"/>
  <c r="B161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F161" i="1" s="1"/>
  <c r="E151" i="1"/>
  <c r="E161" i="1" s="1"/>
  <c r="D151" i="1"/>
  <c r="D161" i="1" s="1"/>
  <c r="D162" i="1" s="1"/>
  <c r="C151" i="1"/>
  <c r="C161" i="1" s="1"/>
  <c r="F148" i="1"/>
  <c r="E148" i="1"/>
  <c r="D148" i="1"/>
  <c r="C148" i="1"/>
  <c r="B148" i="1"/>
  <c r="B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F142" i="1" s="1"/>
  <c r="E125" i="1"/>
  <c r="E142" i="1" s="1"/>
  <c r="D125" i="1"/>
  <c r="D142" i="1" s="1"/>
  <c r="C125" i="1"/>
  <c r="C142" i="1" s="1"/>
  <c r="B122" i="1"/>
  <c r="F121" i="1"/>
  <c r="E121" i="1"/>
  <c r="D121" i="1"/>
  <c r="C121" i="1"/>
  <c r="F120" i="1"/>
  <c r="E120" i="1"/>
  <c r="D120" i="1"/>
  <c r="C120" i="1"/>
  <c r="F119" i="1"/>
  <c r="F122" i="1" s="1"/>
  <c r="F17" i="1" s="1"/>
  <c r="E119" i="1"/>
  <c r="E122" i="1" s="1"/>
  <c r="E17" i="1" s="1"/>
  <c r="D119" i="1"/>
  <c r="D122" i="1" s="1"/>
  <c r="D17" i="1" s="1"/>
  <c r="C119" i="1"/>
  <c r="C122" i="1" s="1"/>
  <c r="C17" i="1" s="1"/>
  <c r="F116" i="1"/>
  <c r="E116" i="1"/>
  <c r="D116" i="1"/>
  <c r="C116" i="1"/>
  <c r="B116" i="1"/>
  <c r="C111" i="1"/>
  <c r="B111" i="1"/>
  <c r="F105" i="1"/>
  <c r="E105" i="1"/>
  <c r="E106" i="1" s="1"/>
  <c r="D105" i="1"/>
  <c r="F95" i="1"/>
  <c r="F186" i="1" s="1"/>
  <c r="E95" i="1"/>
  <c r="E186" i="1" s="1"/>
  <c r="D95" i="1"/>
  <c r="D186" i="1" s="1"/>
  <c r="C95" i="1"/>
  <c r="C186" i="1" s="1"/>
  <c r="F94" i="1"/>
  <c r="E94" i="1"/>
  <c r="D94" i="1"/>
  <c r="C94" i="1"/>
  <c r="F93" i="1"/>
  <c r="F185" i="1" s="1"/>
  <c r="E93" i="1"/>
  <c r="E185" i="1" s="1"/>
  <c r="D93" i="1"/>
  <c r="D185" i="1" s="1"/>
  <c r="F91" i="1"/>
  <c r="E91" i="1"/>
  <c r="D91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0" i="1"/>
  <c r="E80" i="1"/>
  <c r="D80" i="1"/>
  <c r="C80" i="1"/>
  <c r="B80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F98" i="1" s="1"/>
  <c r="E62" i="1"/>
  <c r="D62" i="1"/>
  <c r="C62" i="1"/>
  <c r="B62" i="1"/>
  <c r="B98" i="1" s="1"/>
  <c r="F58" i="1"/>
  <c r="E58" i="1"/>
  <c r="D58" i="1"/>
  <c r="F57" i="1"/>
  <c r="E57" i="1"/>
  <c r="D57" i="1"/>
  <c r="C56" i="1"/>
  <c r="B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C50" i="1"/>
  <c r="C59" i="1" s="1"/>
  <c r="B50" i="1"/>
  <c r="F49" i="1"/>
  <c r="E49" i="1"/>
  <c r="D49" i="1"/>
  <c r="D47" i="1" s="1"/>
  <c r="F48" i="1"/>
  <c r="E48" i="1"/>
  <c r="D48" i="1"/>
  <c r="F47" i="1"/>
  <c r="E47" i="1"/>
  <c r="F46" i="1"/>
  <c r="E46" i="1"/>
  <c r="D46" i="1"/>
  <c r="F45" i="1"/>
  <c r="E45" i="1"/>
  <c r="D45" i="1"/>
  <c r="F44" i="1"/>
  <c r="E44" i="1"/>
  <c r="D44" i="1"/>
  <c r="F43" i="1"/>
  <c r="E43" i="1"/>
  <c r="E50" i="1" s="1"/>
  <c r="D43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F40" i="1" s="1"/>
  <c r="E33" i="1"/>
  <c r="D33" i="1"/>
  <c r="C33" i="1"/>
  <c r="B33" i="1"/>
  <c r="B40" i="1" s="1"/>
  <c r="C26" i="1"/>
  <c r="F25" i="1"/>
  <c r="E25" i="1"/>
  <c r="D25" i="1"/>
  <c r="B25" i="1"/>
  <c r="F24" i="1"/>
  <c r="E24" i="1"/>
  <c r="D24" i="1"/>
  <c r="F23" i="1"/>
  <c r="E23" i="1"/>
  <c r="D23" i="1"/>
  <c r="B23" i="1"/>
  <c r="F22" i="1"/>
  <c r="E22" i="1"/>
  <c r="D22" i="1"/>
  <c r="B22" i="1"/>
  <c r="F18" i="1"/>
  <c r="E18" i="1"/>
  <c r="D18" i="1"/>
  <c r="C18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B11" i="1"/>
  <c r="B19" i="1" s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C11" i="1" s="1"/>
  <c r="F6" i="1"/>
  <c r="E6" i="1"/>
  <c r="D6" i="1"/>
  <c r="F5" i="1"/>
  <c r="F11" i="1" s="1"/>
  <c r="F19" i="1" s="1"/>
  <c r="E5" i="1"/>
  <c r="D5" i="1"/>
  <c r="D11" i="1" l="1"/>
  <c r="C40" i="1"/>
  <c r="C179" i="1" s="1"/>
  <c r="F50" i="1"/>
  <c r="D56" i="1"/>
  <c r="C98" i="1"/>
  <c r="D98" i="1"/>
  <c r="E162" i="1"/>
  <c r="D26" i="1"/>
  <c r="E11" i="1"/>
  <c r="E19" i="1" s="1"/>
  <c r="E28" i="1" s="1"/>
  <c r="E26" i="1"/>
  <c r="D40" i="1"/>
  <c r="E40" i="1"/>
  <c r="E56" i="1"/>
  <c r="E59" i="1" s="1"/>
  <c r="F106" i="1"/>
  <c r="F111" i="1" s="1"/>
  <c r="F179" i="1" s="1"/>
  <c r="F162" i="1"/>
  <c r="C19" i="1"/>
  <c r="C28" i="1" s="1"/>
  <c r="C181" i="1" s="1"/>
  <c r="C188" i="1" s="1"/>
  <c r="C199" i="1" s="1"/>
  <c r="F26" i="1"/>
  <c r="F28" i="1" s="1"/>
  <c r="B26" i="1"/>
  <c r="B28" i="1" s="1"/>
  <c r="B181" i="1" s="1"/>
  <c r="B188" i="1" s="1"/>
  <c r="D50" i="1"/>
  <c r="B59" i="1"/>
  <c r="F56" i="1"/>
  <c r="E98" i="1"/>
  <c r="C162" i="1"/>
  <c r="B162" i="1"/>
  <c r="C195" i="1"/>
  <c r="C197" i="1" s="1"/>
  <c r="E207" i="1"/>
  <c r="F205" i="1"/>
  <c r="F207" i="1" s="1"/>
  <c r="F59" i="1"/>
  <c r="B179" i="1"/>
  <c r="D19" i="1"/>
  <c r="D28" i="1" s="1"/>
  <c r="E111" i="1"/>
  <c r="D207" i="1"/>
  <c r="D106" i="1"/>
  <c r="D111" i="1" s="1"/>
  <c r="B199" i="1" l="1"/>
  <c r="B201" i="1"/>
  <c r="C201" i="1"/>
  <c r="D59" i="1"/>
  <c r="D179" i="1" s="1"/>
  <c r="F181" i="1"/>
  <c r="F188" i="1" s="1"/>
  <c r="F199" i="1" s="1"/>
  <c r="E179" i="1"/>
  <c r="E181" i="1"/>
  <c r="E188" i="1" s="1"/>
  <c r="F201" i="1" l="1"/>
  <c r="D181" i="1"/>
  <c r="D188" i="1" s="1"/>
  <c r="D201" i="1" s="1"/>
  <c r="E201" i="1"/>
  <c r="E199" i="1"/>
  <c r="D199" i="1" l="1"/>
</calcChain>
</file>

<file path=xl/sharedStrings.xml><?xml version="1.0" encoding="utf-8"?>
<sst xmlns="http://schemas.openxmlformats.org/spreadsheetml/2006/main" count="177" uniqueCount="177">
  <si>
    <t xml:space="preserve"> </t>
  </si>
  <si>
    <t>2020 Budget
as Presented to Society</t>
  </si>
  <si>
    <t>2020
NEW EXPECTATION</t>
  </si>
  <si>
    <t>REVENUE</t>
  </si>
  <si>
    <t>Revenue Emmanuel Home</t>
  </si>
  <si>
    <t>Rent Revenue</t>
  </si>
  <si>
    <t>Life Lease Rent Reduction</t>
  </si>
  <si>
    <t>Resident Services</t>
  </si>
  <si>
    <t>Personal Support Services</t>
  </si>
  <si>
    <t>Parking</t>
  </si>
  <si>
    <t>Guest Suite &amp; Room Rentals</t>
  </si>
  <si>
    <t>Total Revenue - Rentals</t>
  </si>
  <si>
    <t>Revenue - Meal</t>
  </si>
  <si>
    <t>Revenue - Misc Projects</t>
  </si>
  <si>
    <t>Revenue - Respite/Palliative</t>
  </si>
  <si>
    <t>Revenue - Unique Homes Grant</t>
  </si>
  <si>
    <t>Revenue - COVID Relief Funding</t>
  </si>
  <si>
    <t>Revenue - Recreation</t>
  </si>
  <si>
    <t>Revenue - Misc (Key &amp; Door Cards)</t>
  </si>
  <si>
    <t>Total  Emmanuel Home Revenue</t>
  </si>
  <si>
    <t>Society - Revenue</t>
  </si>
  <si>
    <t>Society - Membership</t>
  </si>
  <si>
    <t>Society - Donations</t>
  </si>
  <si>
    <t>Society - Donations (Chaplaincy)</t>
  </si>
  <si>
    <t>Society - Interest Income</t>
  </si>
  <si>
    <t>Total  Society Revenue</t>
  </si>
  <si>
    <t>TOTAL REVENUE</t>
  </si>
  <si>
    <t>EXPENSE</t>
  </si>
  <si>
    <t>Society Expenses</t>
  </si>
  <si>
    <t>Audit Fees</t>
  </si>
  <si>
    <t>Society - Postage &amp; Office Supplies</t>
  </si>
  <si>
    <t>Society - Grant Purchases</t>
  </si>
  <si>
    <t>Society - Parking and Mileage</t>
  </si>
  <si>
    <t>Society - Professional &amp; Legal Fees</t>
  </si>
  <si>
    <t>Society - Staff Gifts &amp; Appreciation</t>
  </si>
  <si>
    <t>Society - Planning &amp; Development</t>
  </si>
  <si>
    <t>Society - Total Expenses</t>
  </si>
  <si>
    <t>Payroll Expenses</t>
  </si>
  <si>
    <t>Wages - Senior Management</t>
  </si>
  <si>
    <t>Wages - Administration</t>
  </si>
  <si>
    <t>Wages - Kitchen</t>
  </si>
  <si>
    <t>Wages - Recreation</t>
  </si>
  <si>
    <t>Wages - Housekeeping</t>
  </si>
  <si>
    <t>Wages - Maintenance</t>
  </si>
  <si>
    <t>Wages - Personal Support</t>
  </si>
  <si>
    <t>Total Wages</t>
  </si>
  <si>
    <t>EI Expense</t>
  </si>
  <si>
    <t>CPP Expense</t>
  </si>
  <si>
    <t>WCB Expense</t>
  </si>
  <si>
    <t>Group Health Insurance</t>
  </si>
  <si>
    <t>RRSP - CCU</t>
  </si>
  <si>
    <t>Total Employee Benefit Expenses</t>
  </si>
  <si>
    <t>Staff Development</t>
  </si>
  <si>
    <t>Mileage / Parking</t>
  </si>
  <si>
    <t>Total Payroll Expenses</t>
  </si>
  <si>
    <t>Emmanuel Home Expenses</t>
  </si>
  <si>
    <t>Auto Expenses</t>
  </si>
  <si>
    <t>Advertising &amp; Promotions &amp; Community</t>
  </si>
  <si>
    <t>Bank Charges</t>
  </si>
  <si>
    <t>Electronic Payment Processing Fees</t>
  </si>
  <si>
    <t>IT and Related Services</t>
  </si>
  <si>
    <t>Computer Software &amp; Hardware</t>
  </si>
  <si>
    <t>Office Internet Service</t>
  </si>
  <si>
    <t>Memberships</t>
  </si>
  <si>
    <t>Licences</t>
  </si>
  <si>
    <t>Office Supplies</t>
  </si>
  <si>
    <t>Photo Copy Expenses</t>
  </si>
  <si>
    <t>Printing</t>
  </si>
  <si>
    <t>Courier/ Postage &amp; Meter Rental</t>
  </si>
  <si>
    <t>Staff Gifts &amp; Appreciation</t>
  </si>
  <si>
    <t>Office Equipment &amp; Repairs</t>
  </si>
  <si>
    <t>Furniture &amp; Fixtures</t>
  </si>
  <si>
    <t>Miscellaneous</t>
  </si>
  <si>
    <t>Insurance</t>
  </si>
  <si>
    <t xml:space="preserve">Utilities - Power </t>
  </si>
  <si>
    <t>Utilities - Heating</t>
  </si>
  <si>
    <t>Utilities - Telephone</t>
  </si>
  <si>
    <t>Utilities - Cable TV</t>
  </si>
  <si>
    <t>Utilities - Water and Sewer</t>
  </si>
  <si>
    <t>Mortgage East Wing Principal</t>
  </si>
  <si>
    <t>Mortgage East Wing Interest</t>
  </si>
  <si>
    <t>Mortgage Centre Wing Principal</t>
  </si>
  <si>
    <t>Mortgage Centre Wing Interest</t>
  </si>
  <si>
    <t>Mortgage Consolidate EW &amp; NW Principal</t>
  </si>
  <si>
    <t>Mortgage Consolidate EW &amp; NW Interest</t>
  </si>
  <si>
    <t>Property Taxes</t>
  </si>
  <si>
    <t>Amortization Expense</t>
  </si>
  <si>
    <t>Contingency Reserve All Wings</t>
  </si>
  <si>
    <t>Replacement Reserve Centre Wing</t>
  </si>
  <si>
    <t>Total Emmanuel Home Expenses</t>
  </si>
  <si>
    <t>Kitchen Expenses</t>
  </si>
  <si>
    <t>Kitchen - Groceries</t>
  </si>
  <si>
    <t>Kitchen - Supplies</t>
  </si>
  <si>
    <t>Kitchen - Equipment</t>
  </si>
  <si>
    <t>Kitchen - Grease Removal</t>
  </si>
  <si>
    <t>Kitchen - Equipment Maintenance</t>
  </si>
  <si>
    <t>Kitchen - Education (Dietitian)</t>
  </si>
  <si>
    <t>Total Kitchen Expenses</t>
  </si>
  <si>
    <t>Housekeeping Expenses</t>
  </si>
  <si>
    <t>Housekeeping - Supplies</t>
  </si>
  <si>
    <t>Housekeeping - Equipment</t>
  </si>
  <si>
    <t>Total Housekeeping Expenses</t>
  </si>
  <si>
    <t>Recreation Income &amp; Expenses</t>
  </si>
  <si>
    <t>Recreation - Trip Expense</t>
  </si>
  <si>
    <t>Recreation - Equipment &amp; Supplies</t>
  </si>
  <si>
    <t>Recreation - General Expense</t>
  </si>
  <si>
    <t>Total Recreation Expenses</t>
  </si>
  <si>
    <t>Maintenance Expense</t>
  </si>
  <si>
    <t>Maintenance - Landscaping</t>
  </si>
  <si>
    <t>Maintenance - Snow Removal</t>
  </si>
  <si>
    <t>Maintenance - Van Fuel &amp; Repairs</t>
  </si>
  <si>
    <t>Maintenance - Elevator</t>
  </si>
  <si>
    <t>Maintenance - Waste Hauling</t>
  </si>
  <si>
    <t>Maintenance - Fire Alarm &amp; Entry</t>
  </si>
  <si>
    <t>Maintenance - Security System</t>
  </si>
  <si>
    <t>Maintenance - Overhead Door Service</t>
  </si>
  <si>
    <t>Maintenance - Intercom Licence</t>
  </si>
  <si>
    <t>Maintenance - Irrigation System</t>
  </si>
  <si>
    <t>Maintenance - Parafos H20 Treatment</t>
  </si>
  <si>
    <t>Maintenance - Window Cleaning</t>
  </si>
  <si>
    <t>Maintenance - Painting</t>
  </si>
  <si>
    <t>Maintenance - Suite Maintenance</t>
  </si>
  <si>
    <t>Maintenance - Gen Maint &amp; Repair</t>
  </si>
  <si>
    <t>Maintenance - Flooring</t>
  </si>
  <si>
    <t>Maintenance - HVAC Contract &amp; Parts</t>
  </si>
  <si>
    <t>Total  Maintenance Expenses</t>
  </si>
  <si>
    <t>Home Living Income &amp; Expenses</t>
  </si>
  <si>
    <t>HL - Income</t>
  </si>
  <si>
    <t>HL - Bath Assist &amp; Trays</t>
  </si>
  <si>
    <t>HL - Added Care - AHS</t>
  </si>
  <si>
    <t>Total HL Income</t>
  </si>
  <si>
    <t>HL - Wages</t>
  </si>
  <si>
    <t>HL - Added Care Wages</t>
  </si>
  <si>
    <t>HL - EI</t>
  </si>
  <si>
    <t>HL - CPP</t>
  </si>
  <si>
    <t>HL - WCB Expense</t>
  </si>
  <si>
    <t>HL - Group Insurance</t>
  </si>
  <si>
    <t>HL - RRSP</t>
  </si>
  <si>
    <t>HL - Liability Insurance</t>
  </si>
  <si>
    <t>HL - Supplies</t>
  </si>
  <si>
    <t>HL - Small Equipment</t>
  </si>
  <si>
    <t>HL - Office Supplies</t>
  </si>
  <si>
    <t>HL - Staff Development</t>
  </si>
  <si>
    <t>Total HL Expenses</t>
  </si>
  <si>
    <t>Net - Home Living (HL)</t>
  </si>
  <si>
    <t>Supportive Living Income &amp; Expenses</t>
  </si>
  <si>
    <t>SL - Income</t>
  </si>
  <si>
    <t>SL - Wages</t>
  </si>
  <si>
    <t>SL - EI Expense</t>
  </si>
  <si>
    <t>SL - CPP Expense</t>
  </si>
  <si>
    <t>SL - WCB</t>
  </si>
  <si>
    <t>SL - Group Insurance</t>
  </si>
  <si>
    <t>SL - RRSP</t>
  </si>
  <si>
    <t>SL - Office Supplies</t>
  </si>
  <si>
    <t>SL - Telecare</t>
  </si>
  <si>
    <t>SL - Miscellaneous</t>
  </si>
  <si>
    <t>SL - Staff Development</t>
  </si>
  <si>
    <t>Total SL Expenses</t>
  </si>
  <si>
    <t>Net Supportive Living (SL)</t>
  </si>
  <si>
    <t>TOTAL EXPENSE</t>
  </si>
  <si>
    <t>NET INCOME</t>
  </si>
  <si>
    <t>Debt Servicing Calculations add back:</t>
  </si>
  <si>
    <t>Interest Costs</t>
  </si>
  <si>
    <t>Depreciation</t>
  </si>
  <si>
    <t>Available for Debt Servicing</t>
  </si>
  <si>
    <t>Payments Required:</t>
  </si>
  <si>
    <t>East Wing Mortgage</t>
  </si>
  <si>
    <t>Centre Wing Mortgage</t>
  </si>
  <si>
    <t>Consolidated Mortgage</t>
  </si>
  <si>
    <t>Total Debt Servicing Requirement</t>
  </si>
  <si>
    <t>Coverage Required at 1.15</t>
  </si>
  <si>
    <t>Surplus/(Shortfall)</t>
  </si>
  <si>
    <t>Coverage Ratio (Target is 1.15)</t>
  </si>
  <si>
    <t>NOTE: Other Adjustments to Equity</t>
  </si>
  <si>
    <t>Contingency Centre Wing</t>
  </si>
  <si>
    <t>Contingency All Wings</t>
  </si>
  <si>
    <t>Net TF from Unrestricted to Restricted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</si>
</sst>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quotePrefix="1" applyFont="1" applyAlignment="1">
      <alignment horizontal="center" wrapText="1"/>
    </xf>
    <xf numFmtId="3" fontId="4" fillId="0" borderId="1" xfId="1" quotePrefix="1" applyNumberFormat="1" applyFont="1" applyBorder="1" applyAlignment="1">
      <alignment horizontal="center" wrapText="1"/>
    </xf>
    <xf numFmtId="0" fontId="4" fillId="0" borderId="1" xfId="1" quotePrefix="1" applyFont="1" applyBorder="1" applyAlignment="1">
      <alignment horizontal="center" wrapText="1"/>
    </xf>
    <xf numFmtId="0" fontId="4" fillId="0" borderId="0" xfId="0" quotePrefix="1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0" fontId="5" fillId="0" borderId="0" xfId="0" quotePrefix="1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</cellXfs>
  <cellStyles count="2">
    <cellStyle name="Normal" xfId="0" builtinId="0"/>
    <cellStyle name="Normal 94" xfId="1" xr:uid="{8BA00155-4092-415A-B895-32EEDF5FE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0</xdr:row>
      <xdr:rowOff>1038225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72520-2A4D-4DA3-8791-A47CCD750E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6900" cy="1038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inke/AppData/Local/Microsoft/Windows/INetCache/Content.Outlook/RKXIP5HB/BUDGET%20MASTER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s"/>
      <sheetName val="Staffing"/>
      <sheetName val="Operations"/>
      <sheetName val="SL and DL"/>
      <sheetName val="Maintenance"/>
      <sheetName val="Mortgages"/>
      <sheetName val="Kit Rec HK"/>
      <sheetName val="Society"/>
    </sheetNames>
    <sheetDataSet>
      <sheetData sheetId="0"/>
      <sheetData sheetId="1">
        <row r="33">
          <cell r="F33">
            <v>3964951.62</v>
          </cell>
          <cell r="H33">
            <v>4052535.5</v>
          </cell>
          <cell r="J33">
            <v>4139896.5</v>
          </cell>
        </row>
        <row r="41">
          <cell r="F41">
            <v>-60000</v>
          </cell>
          <cell r="H41">
            <v>-75000</v>
          </cell>
          <cell r="J41">
            <v>-90000</v>
          </cell>
        </row>
        <row r="46">
          <cell r="D46">
            <v>21470</v>
          </cell>
          <cell r="F46">
            <v>21600</v>
          </cell>
          <cell r="H46">
            <v>21600</v>
          </cell>
          <cell r="J46">
            <v>21600</v>
          </cell>
        </row>
        <row r="48">
          <cell r="D48">
            <v>50819</v>
          </cell>
          <cell r="F48">
            <v>60000</v>
          </cell>
          <cell r="H48">
            <v>48000</v>
          </cell>
          <cell r="J48">
            <v>48000</v>
          </cell>
        </row>
        <row r="51">
          <cell r="D51">
            <v>46516</v>
          </cell>
          <cell r="F51">
            <v>64800</v>
          </cell>
          <cell r="H51">
            <v>64800</v>
          </cell>
          <cell r="J51">
            <v>64800</v>
          </cell>
        </row>
        <row r="53">
          <cell r="D53">
            <v>1320</v>
          </cell>
          <cell r="F53">
            <v>2500</v>
          </cell>
          <cell r="H53">
            <v>5000</v>
          </cell>
          <cell r="J53">
            <v>5000</v>
          </cell>
        </row>
        <row r="55">
          <cell r="D55">
            <v>0</v>
          </cell>
          <cell r="F55">
            <v>2500</v>
          </cell>
          <cell r="H55">
            <v>3000</v>
          </cell>
          <cell r="J55">
            <v>4000</v>
          </cell>
        </row>
        <row r="57">
          <cell r="D57">
            <v>352955</v>
          </cell>
        </row>
        <row r="59">
          <cell r="D59">
            <v>48288</v>
          </cell>
          <cell r="F59">
            <v>48288</v>
          </cell>
          <cell r="H59">
            <v>48288</v>
          </cell>
          <cell r="J59">
            <v>48288</v>
          </cell>
        </row>
        <row r="62">
          <cell r="D62">
            <v>172643</v>
          </cell>
          <cell r="F62">
            <v>151116</v>
          </cell>
        </row>
        <row r="69">
          <cell r="D69">
            <v>1570</v>
          </cell>
          <cell r="F69">
            <v>300</v>
          </cell>
          <cell r="H69">
            <v>300</v>
          </cell>
          <cell r="J69">
            <v>300</v>
          </cell>
        </row>
        <row r="72">
          <cell r="D72">
            <v>6980</v>
          </cell>
          <cell r="F72">
            <v>12000</v>
          </cell>
          <cell r="H72">
            <v>12000</v>
          </cell>
          <cell r="J72">
            <v>12000</v>
          </cell>
        </row>
        <row r="85">
          <cell r="F85">
            <v>396402</v>
          </cell>
          <cell r="H85">
            <v>460500</v>
          </cell>
          <cell r="J85">
            <v>510024</v>
          </cell>
        </row>
      </sheetData>
      <sheetData sheetId="2">
        <row r="10">
          <cell r="J10">
            <v>325250</v>
          </cell>
          <cell r="N10">
            <v>338955</v>
          </cell>
          <cell r="R10">
            <v>345734.1</v>
          </cell>
        </row>
        <row r="22">
          <cell r="J22">
            <v>387617.59359375003</v>
          </cell>
          <cell r="N22">
            <v>319648.71546562505</v>
          </cell>
          <cell r="R22">
            <v>326041.68977493746</v>
          </cell>
        </row>
        <row r="28">
          <cell r="J28">
            <v>275408.25</v>
          </cell>
          <cell r="N28">
            <v>280916.41500000004</v>
          </cell>
          <cell r="R28">
            <v>286534.74330000009</v>
          </cell>
        </row>
        <row r="32">
          <cell r="J32">
            <v>12004.2</v>
          </cell>
          <cell r="N32">
            <v>12244.284000000001</v>
          </cell>
          <cell r="R32">
            <v>12489.169679999999</v>
          </cell>
        </row>
        <row r="33">
          <cell r="J33">
            <v>225005.625</v>
          </cell>
          <cell r="N33">
            <v>191242.35000000006</v>
          </cell>
          <cell r="R33">
            <v>195067.19699999999</v>
          </cell>
        </row>
        <row r="39">
          <cell r="J39">
            <v>114283.40625</v>
          </cell>
          <cell r="N39">
            <v>116569.074375</v>
          </cell>
          <cell r="R39">
            <v>118900.45586250001</v>
          </cell>
        </row>
        <row r="44">
          <cell r="J44">
            <v>213536.25</v>
          </cell>
          <cell r="N44">
            <v>217806.97500000003</v>
          </cell>
          <cell r="R44">
            <v>222163.1145</v>
          </cell>
        </row>
        <row r="47">
          <cell r="J47">
            <v>30822.022496875004</v>
          </cell>
          <cell r="N47">
            <v>32233.047656493756</v>
          </cell>
          <cell r="R47">
            <v>34372.149910061067</v>
          </cell>
        </row>
        <row r="48">
          <cell r="J48">
            <v>72431.752867656251</v>
          </cell>
          <cell r="N48">
            <v>70326.649432350023</v>
          </cell>
          <cell r="R48">
            <v>73227.623721434458</v>
          </cell>
        </row>
        <row r="49">
          <cell r="J49">
            <v>23116.516872656252</v>
          </cell>
          <cell r="N49">
            <v>21977.077947609381</v>
          </cell>
          <cell r="R49">
            <v>22416.619506561568</v>
          </cell>
        </row>
        <row r="50">
          <cell r="J50">
            <v>69349.550617968751</v>
          </cell>
          <cell r="N50">
            <v>65931.233842828136</v>
          </cell>
          <cell r="R50">
            <v>67249.858519684698</v>
          </cell>
        </row>
        <row r="51">
          <cell r="J51">
            <v>46233.033745312503</v>
          </cell>
          <cell r="N51">
            <v>43954.155895218762</v>
          </cell>
          <cell r="R51">
            <v>44833.239013123137</v>
          </cell>
        </row>
        <row r="52">
          <cell r="J52">
            <v>3000</v>
          </cell>
          <cell r="N52">
            <v>3200</v>
          </cell>
          <cell r="R52">
            <v>3400</v>
          </cell>
        </row>
        <row r="53">
          <cell r="J53">
            <v>250</v>
          </cell>
          <cell r="N53">
            <v>250</v>
          </cell>
          <cell r="R53">
            <v>250</v>
          </cell>
        </row>
        <row r="60">
          <cell r="F60">
            <v>6945.1200000000008</v>
          </cell>
          <cell r="J60">
            <v>7366.7879999999996</v>
          </cell>
          <cell r="N60">
            <v>7684.8993</v>
          </cell>
          <cell r="R60">
            <v>8012.7883367999993</v>
          </cell>
        </row>
        <row r="61">
          <cell r="F61">
            <v>14220.96</v>
          </cell>
          <cell r="J61">
            <v>14733.575999999999</v>
          </cell>
          <cell r="N61">
            <v>15369.7986</v>
          </cell>
          <cell r="R61">
            <v>15677.194571999999</v>
          </cell>
        </row>
        <row r="62">
          <cell r="F62">
            <v>2381.1839999999997</v>
          </cell>
          <cell r="J62">
            <v>5022.8099999999995</v>
          </cell>
          <cell r="N62">
            <v>5123.2662</v>
          </cell>
          <cell r="R62">
            <v>5225.7315239999998</v>
          </cell>
        </row>
        <row r="63">
          <cell r="F63">
            <v>14882.4</v>
          </cell>
          <cell r="J63">
            <v>15068.43</v>
          </cell>
          <cell r="N63">
            <v>15369.7986</v>
          </cell>
          <cell r="R63">
            <v>15677.194571999999</v>
          </cell>
        </row>
        <row r="64">
          <cell r="F64">
            <v>9921.6</v>
          </cell>
          <cell r="J64">
            <v>10045.619999999999</v>
          </cell>
          <cell r="N64">
            <v>10246.5324</v>
          </cell>
          <cell r="R64">
            <v>10451.463048</v>
          </cell>
        </row>
        <row r="72">
          <cell r="F72">
            <v>8128.5750000000007</v>
          </cell>
          <cell r="J72">
            <v>8706.7695000000003</v>
          </cell>
          <cell r="N72">
            <v>9082.7436374999997</v>
          </cell>
          <cell r="R72">
            <v>9470.2740326999992</v>
          </cell>
        </row>
        <row r="73">
          <cell r="F73">
            <v>16644.224999999999</v>
          </cell>
          <cell r="J73">
            <v>17413.539000000001</v>
          </cell>
          <cell r="N73">
            <v>18165.487274999999</v>
          </cell>
          <cell r="R73">
            <v>18528.797020499998</v>
          </cell>
        </row>
        <row r="74">
          <cell r="F74">
            <v>2786.94</v>
          </cell>
          <cell r="J74">
            <v>5936.4337500000001</v>
          </cell>
          <cell r="N74">
            <v>6055.1624249999995</v>
          </cell>
          <cell r="R74">
            <v>6176.2656734999991</v>
          </cell>
        </row>
        <row r="75">
          <cell r="F75">
            <v>17418.375</v>
          </cell>
          <cell r="J75">
            <v>17809.30125</v>
          </cell>
          <cell r="N75">
            <v>18165.487274999999</v>
          </cell>
          <cell r="R75">
            <v>18528.797020499998</v>
          </cell>
        </row>
        <row r="76">
          <cell r="F76">
            <v>11612.25</v>
          </cell>
          <cell r="J76">
            <v>11872.8675</v>
          </cell>
          <cell r="N76">
            <v>12110.324849999999</v>
          </cell>
          <cell r="R76">
            <v>12352.531346999998</v>
          </cell>
        </row>
      </sheetData>
      <sheetData sheetId="3">
        <row r="2">
          <cell r="B2">
            <v>3300</v>
          </cell>
          <cell r="C2">
            <v>3354</v>
          </cell>
          <cell r="D2">
            <v>3600</v>
          </cell>
          <cell r="E2">
            <v>3900</v>
          </cell>
          <cell r="F2">
            <v>4000</v>
          </cell>
        </row>
        <row r="3">
          <cell r="B3">
            <v>3996</v>
          </cell>
          <cell r="C3">
            <v>4069</v>
          </cell>
          <cell r="D3">
            <v>10000</v>
          </cell>
          <cell r="E3">
            <v>10000</v>
          </cell>
          <cell r="F3">
            <v>10000</v>
          </cell>
        </row>
        <row r="4">
          <cell r="B4">
            <v>456</v>
          </cell>
          <cell r="C4">
            <v>406</v>
          </cell>
          <cell r="D4">
            <v>500</v>
          </cell>
          <cell r="E4">
            <v>500</v>
          </cell>
          <cell r="F4">
            <v>500</v>
          </cell>
        </row>
        <row r="5">
          <cell r="B5">
            <v>4200</v>
          </cell>
          <cell r="C5">
            <v>2211</v>
          </cell>
          <cell r="D5">
            <v>1800</v>
          </cell>
          <cell r="E5">
            <v>1500</v>
          </cell>
          <cell r="F5">
            <v>1200</v>
          </cell>
        </row>
        <row r="6">
          <cell r="B6">
            <v>2004</v>
          </cell>
          <cell r="C6">
            <v>481</v>
          </cell>
          <cell r="D6">
            <v>300</v>
          </cell>
          <cell r="E6">
            <v>300</v>
          </cell>
          <cell r="F6">
            <v>300</v>
          </cell>
        </row>
        <row r="7">
          <cell r="B7">
            <v>19704</v>
          </cell>
          <cell r="C7">
            <v>24938</v>
          </cell>
          <cell r="D7">
            <v>24000</v>
          </cell>
          <cell r="E7">
            <v>25000</v>
          </cell>
          <cell r="F7">
            <v>26000</v>
          </cell>
        </row>
        <row r="8">
          <cell r="B8">
            <v>10004</v>
          </cell>
          <cell r="C8">
            <v>6894</v>
          </cell>
          <cell r="D8">
            <v>10000</v>
          </cell>
          <cell r="E8">
            <v>10000</v>
          </cell>
          <cell r="F8">
            <v>10000</v>
          </cell>
        </row>
        <row r="9">
          <cell r="B9">
            <v>1896</v>
          </cell>
          <cell r="C9">
            <v>1416</v>
          </cell>
          <cell r="D9">
            <v>1500</v>
          </cell>
          <cell r="E9">
            <v>1550</v>
          </cell>
          <cell r="F9">
            <v>1600</v>
          </cell>
        </row>
        <row r="10">
          <cell r="B10">
            <v>6000</v>
          </cell>
          <cell r="C10">
            <v>4327</v>
          </cell>
          <cell r="D10">
            <v>4500</v>
          </cell>
          <cell r="E10">
            <v>4500</v>
          </cell>
          <cell r="F10">
            <v>4500</v>
          </cell>
        </row>
        <row r="11">
          <cell r="B11">
            <v>7800</v>
          </cell>
          <cell r="C11">
            <v>7334</v>
          </cell>
          <cell r="D11">
            <v>10000</v>
          </cell>
          <cell r="E11">
            <v>10000</v>
          </cell>
          <cell r="F11">
            <v>10000</v>
          </cell>
        </row>
        <row r="12">
          <cell r="B12">
            <v>1200</v>
          </cell>
          <cell r="C12">
            <v>1526</v>
          </cell>
          <cell r="D12">
            <v>250</v>
          </cell>
          <cell r="E12">
            <v>250</v>
          </cell>
          <cell r="F12">
            <v>250</v>
          </cell>
        </row>
        <row r="13">
          <cell r="B13">
            <v>300</v>
          </cell>
          <cell r="C13">
            <v>225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9000</v>
          </cell>
          <cell r="C14">
            <v>7964</v>
          </cell>
          <cell r="D14">
            <v>8400</v>
          </cell>
          <cell r="E14">
            <v>8400</v>
          </cell>
          <cell r="F14">
            <v>8400</v>
          </cell>
        </row>
        <row r="15">
          <cell r="B15">
            <v>6000</v>
          </cell>
          <cell r="C15">
            <v>12535</v>
          </cell>
          <cell r="D15">
            <v>10000</v>
          </cell>
          <cell r="E15">
            <v>10000</v>
          </cell>
          <cell r="F15">
            <v>10000</v>
          </cell>
        </row>
        <row r="16">
          <cell r="B16">
            <v>2400</v>
          </cell>
          <cell r="C16">
            <v>2060</v>
          </cell>
          <cell r="D16">
            <v>2400</v>
          </cell>
          <cell r="E16">
            <v>2400</v>
          </cell>
          <cell r="F16">
            <v>2400</v>
          </cell>
        </row>
        <row r="17">
          <cell r="B17">
            <v>4200</v>
          </cell>
          <cell r="C17">
            <v>2678</v>
          </cell>
          <cell r="D17">
            <v>4000</v>
          </cell>
          <cell r="E17">
            <v>4000</v>
          </cell>
          <cell r="F17">
            <v>4000</v>
          </cell>
        </row>
        <row r="18">
          <cell r="B18">
            <v>5004</v>
          </cell>
          <cell r="C18">
            <v>0</v>
          </cell>
          <cell r="D18">
            <v>600</v>
          </cell>
          <cell r="E18">
            <v>600</v>
          </cell>
          <cell r="F18">
            <v>600</v>
          </cell>
        </row>
        <row r="20">
          <cell r="C20">
            <v>623740</v>
          </cell>
          <cell r="D20">
            <v>860575</v>
          </cell>
          <cell r="E20">
            <v>839060.625</v>
          </cell>
          <cell r="F20">
            <v>818084.109375</v>
          </cell>
        </row>
        <row r="22">
          <cell r="B22">
            <v>66351</v>
          </cell>
          <cell r="C22">
            <v>62345.520000000004</v>
          </cell>
          <cell r="D22">
            <v>69000</v>
          </cell>
          <cell r="E22">
            <v>72000</v>
          </cell>
          <cell r="F22">
            <v>75000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8">
          <cell r="D28">
            <v>170000</v>
          </cell>
          <cell r="E28">
            <v>175100</v>
          </cell>
          <cell r="F28">
            <v>180353</v>
          </cell>
        </row>
        <row r="29">
          <cell r="D29">
            <v>90000</v>
          </cell>
          <cell r="E29">
            <v>92700</v>
          </cell>
          <cell r="F29">
            <v>95481</v>
          </cell>
        </row>
        <row r="30">
          <cell r="D30">
            <v>15000</v>
          </cell>
          <cell r="E30">
            <v>15450</v>
          </cell>
          <cell r="F30">
            <v>15913.5</v>
          </cell>
        </row>
        <row r="31">
          <cell r="D31">
            <v>79800</v>
          </cell>
          <cell r="E31">
            <v>82194</v>
          </cell>
          <cell r="F31">
            <v>84659.82</v>
          </cell>
        </row>
        <row r="32">
          <cell r="D32">
            <v>72000</v>
          </cell>
          <cell r="E32">
            <v>74160</v>
          </cell>
          <cell r="F32">
            <v>76384.800000000003</v>
          </cell>
        </row>
      </sheetData>
      <sheetData sheetId="4"/>
      <sheetData sheetId="5">
        <row r="3">
          <cell r="C3">
            <v>13181</v>
          </cell>
          <cell r="D3">
            <v>20000</v>
          </cell>
          <cell r="E3">
            <v>20000</v>
          </cell>
          <cell r="F3">
            <v>20000</v>
          </cell>
        </row>
        <row r="4">
          <cell r="C4">
            <v>6479</v>
          </cell>
          <cell r="D4">
            <v>15000</v>
          </cell>
          <cell r="E4">
            <v>15000</v>
          </cell>
          <cell r="F4">
            <v>15000</v>
          </cell>
        </row>
        <row r="5">
          <cell r="C5">
            <v>3272</v>
          </cell>
          <cell r="D5">
            <v>2500</v>
          </cell>
          <cell r="E5">
            <v>2750</v>
          </cell>
          <cell r="F5">
            <v>3000</v>
          </cell>
        </row>
        <row r="6">
          <cell r="C6">
            <v>18403</v>
          </cell>
          <cell r="D6">
            <v>20000</v>
          </cell>
          <cell r="E6">
            <v>20000</v>
          </cell>
          <cell r="F6">
            <v>20000</v>
          </cell>
        </row>
        <row r="7">
          <cell r="C7">
            <v>9290</v>
          </cell>
          <cell r="D7">
            <v>10000</v>
          </cell>
          <cell r="E7">
            <v>10000</v>
          </cell>
          <cell r="F7">
            <v>10000</v>
          </cell>
        </row>
        <row r="8">
          <cell r="C8">
            <v>13321</v>
          </cell>
          <cell r="D8">
            <v>9000</v>
          </cell>
          <cell r="E8">
            <v>9000</v>
          </cell>
          <cell r="F8">
            <v>9000</v>
          </cell>
        </row>
        <row r="9">
          <cell r="C9">
            <v>1850</v>
          </cell>
          <cell r="D9">
            <v>3000</v>
          </cell>
          <cell r="E9">
            <v>3000</v>
          </cell>
          <cell r="F9">
            <v>3000</v>
          </cell>
        </row>
        <row r="10">
          <cell r="C10">
            <v>839</v>
          </cell>
          <cell r="D10">
            <v>2000</v>
          </cell>
          <cell r="E10">
            <v>2000</v>
          </cell>
          <cell r="F10">
            <v>2000</v>
          </cell>
        </row>
        <row r="11">
          <cell r="C11">
            <v>119</v>
          </cell>
          <cell r="D11">
            <v>150</v>
          </cell>
          <cell r="E11">
            <v>150</v>
          </cell>
          <cell r="F11">
            <v>150</v>
          </cell>
        </row>
        <row r="12">
          <cell r="C12">
            <v>1588</v>
          </cell>
          <cell r="D12">
            <v>1800</v>
          </cell>
          <cell r="E12">
            <v>1800</v>
          </cell>
          <cell r="F12">
            <v>1800</v>
          </cell>
        </row>
        <row r="13">
          <cell r="C13">
            <v>5000</v>
          </cell>
          <cell r="D13">
            <v>6500</v>
          </cell>
          <cell r="E13">
            <v>6500</v>
          </cell>
          <cell r="F13">
            <v>6500</v>
          </cell>
        </row>
        <row r="14">
          <cell r="C14">
            <v>11113</v>
          </cell>
          <cell r="D14">
            <v>15000</v>
          </cell>
          <cell r="E14">
            <v>15000</v>
          </cell>
          <cell r="F14">
            <v>15000</v>
          </cell>
        </row>
        <row r="15">
          <cell r="C15">
            <v>77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80965</v>
          </cell>
          <cell r="D16">
            <v>75000</v>
          </cell>
          <cell r="E16">
            <v>75000</v>
          </cell>
          <cell r="F16">
            <v>75000</v>
          </cell>
        </row>
        <row r="17">
          <cell r="C17">
            <v>74219</v>
          </cell>
          <cell r="D17">
            <v>75000</v>
          </cell>
          <cell r="E17">
            <v>75000</v>
          </cell>
          <cell r="F17">
            <v>75000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36576</v>
          </cell>
          <cell r="D19">
            <v>60000</v>
          </cell>
          <cell r="E19">
            <v>60000</v>
          </cell>
          <cell r="F19">
            <v>60000</v>
          </cell>
        </row>
      </sheetData>
      <sheetData sheetId="6">
        <row r="14">
          <cell r="F14">
            <v>31218.89</v>
          </cell>
        </row>
        <row r="15">
          <cell r="F15">
            <v>31218.89</v>
          </cell>
        </row>
        <row r="16">
          <cell r="F16">
            <v>31218.89</v>
          </cell>
        </row>
        <row r="17">
          <cell r="F17">
            <v>31218.89</v>
          </cell>
        </row>
        <row r="18">
          <cell r="F18">
            <v>31218.89</v>
          </cell>
        </row>
        <row r="19">
          <cell r="F19">
            <v>31218.89</v>
          </cell>
        </row>
        <row r="20">
          <cell r="F20">
            <v>31218.89</v>
          </cell>
        </row>
        <row r="21">
          <cell r="F21">
            <v>31218.89</v>
          </cell>
        </row>
        <row r="22">
          <cell r="F22">
            <v>31218.89</v>
          </cell>
        </row>
        <row r="24">
          <cell r="I24">
            <v>111104</v>
          </cell>
        </row>
        <row r="25">
          <cell r="I25">
            <v>111104</v>
          </cell>
        </row>
        <row r="26">
          <cell r="B26">
            <v>1787.3459553290743</v>
          </cell>
          <cell r="I26">
            <v>111104</v>
          </cell>
        </row>
        <row r="27">
          <cell r="B27">
            <v>1772.8565537948223</v>
          </cell>
          <cell r="H27">
            <v>63029.543603868173</v>
          </cell>
          <cell r="I27">
            <v>111104</v>
          </cell>
        </row>
        <row r="28">
          <cell r="B28">
            <v>1588.1910293749447</v>
          </cell>
          <cell r="H28">
            <v>62895.211718721832</v>
          </cell>
          <cell r="I28">
            <v>111104</v>
          </cell>
        </row>
        <row r="29">
          <cell r="B29">
            <v>1743.6890413258193</v>
          </cell>
          <cell r="H29">
            <v>56686.907269697833</v>
          </cell>
          <cell r="I29">
            <v>111104</v>
          </cell>
        </row>
        <row r="30">
          <cell r="B30">
            <v>1673.3816885590302</v>
          </cell>
          <cell r="H30">
            <v>62608.449702163722</v>
          </cell>
          <cell r="I30">
            <v>111104</v>
          </cell>
        </row>
        <row r="31">
          <cell r="B31">
            <v>1714.5710134116132</v>
          </cell>
          <cell r="H31">
            <v>60457.685009830289</v>
          </cell>
          <cell r="I31">
            <v>111104</v>
          </cell>
        </row>
        <row r="32">
          <cell r="B32">
            <v>1645.1780619371525</v>
          </cell>
          <cell r="H32">
            <v>62331.422884609645</v>
          </cell>
          <cell r="I32">
            <v>111104</v>
          </cell>
        </row>
        <row r="33">
          <cell r="I33">
            <v>500000</v>
          </cell>
        </row>
        <row r="34">
          <cell r="B34">
            <v>1685.4023539866612</v>
          </cell>
          <cell r="H34">
            <v>60188.845430355803</v>
          </cell>
          <cell r="I34">
            <v>111104</v>
          </cell>
        </row>
        <row r="35">
          <cell r="B35">
            <v>1670.8229069261824</v>
          </cell>
          <cell r="H35">
            <v>60655.747494073832</v>
          </cell>
          <cell r="I35">
            <v>111104</v>
          </cell>
        </row>
        <row r="36">
          <cell r="B36">
            <v>1602.8037890514793</v>
          </cell>
          <cell r="H36">
            <v>60514.782637277145</v>
          </cell>
          <cell r="I36">
            <v>111104</v>
          </cell>
        </row>
        <row r="37">
          <cell r="B37">
            <v>1641.5781766653145</v>
          </cell>
          <cell r="H37">
            <v>58425.8940870117</v>
          </cell>
          <cell r="I37">
            <v>111104</v>
          </cell>
        </row>
        <row r="38">
          <cell r="B38">
            <v>1574.4774389509412</v>
          </cell>
          <cell r="H38">
            <v>60226.228272869201</v>
          </cell>
          <cell r="I38">
            <v>111104</v>
          </cell>
        </row>
        <row r="39">
          <cell r="B39">
            <v>1612.2825945789434</v>
          </cell>
          <cell r="H39">
            <v>58145.867645283506</v>
          </cell>
          <cell r="I39">
            <v>111104</v>
          </cell>
        </row>
        <row r="40">
          <cell r="B40">
            <v>1597.6385617364565</v>
          </cell>
          <cell r="H40">
            <v>59936.085153490909</v>
          </cell>
          <cell r="I40">
            <v>111104</v>
          </cell>
        </row>
        <row r="41">
          <cell r="B41">
            <v>1429.7898268389833</v>
          </cell>
          <cell r="H41">
            <v>59793.109382663635</v>
          </cell>
          <cell r="I41">
            <v>111104</v>
          </cell>
        </row>
        <row r="42">
          <cell r="B42">
            <v>1568.176367545982</v>
          </cell>
          <cell r="H42">
            <v>53877.17918915466</v>
          </cell>
          <cell r="I42">
            <v>111104</v>
          </cell>
        </row>
        <row r="43">
          <cell r="B43">
            <v>1503.3806866615471</v>
          </cell>
          <cell r="H43">
            <v>59489.828254209926</v>
          </cell>
          <cell r="I43">
            <v>111104</v>
          </cell>
        </row>
        <row r="44">
          <cell r="B44">
            <v>1538.753151661808</v>
          </cell>
          <cell r="H44">
            <v>57431.231159583978</v>
          </cell>
          <cell r="I44">
            <v>111104</v>
          </cell>
        </row>
        <row r="45">
          <cell r="B45">
            <v>1474.8814559699222</v>
          </cell>
          <cell r="H45">
            <v>59195.63058104863</v>
          </cell>
          <cell r="I45">
            <v>111104</v>
          </cell>
        </row>
        <row r="46">
          <cell r="I46">
            <v>500000</v>
          </cell>
        </row>
        <row r="47">
          <cell r="B47">
            <v>1509.2787735946858</v>
          </cell>
          <cell r="H47">
            <v>57145.728191194961</v>
          </cell>
          <cell r="I47">
            <v>111104</v>
          </cell>
        </row>
        <row r="48">
          <cell r="B48">
            <v>1494.5437587470335</v>
          </cell>
          <cell r="H48">
            <v>57502.689793683719</v>
          </cell>
          <cell r="I48">
            <v>111104</v>
          </cell>
        </row>
        <row r="49">
          <cell r="B49">
            <v>1432.0603825571911</v>
          </cell>
          <cell r="H49">
            <v>57352.914516205848</v>
          </cell>
          <cell r="I49">
            <v>111104</v>
          </cell>
        </row>
        <row r="50">
          <cell r="B50">
            <v>1464.9925077419828</v>
          </cell>
          <cell r="H50">
            <v>55357.471673875967</v>
          </cell>
          <cell r="I50">
            <v>111104</v>
          </cell>
        </row>
        <row r="51">
          <cell r="B51">
            <v>1403.4371374661591</v>
          </cell>
          <cell r="H51">
            <v>57046.951183809317</v>
          </cell>
          <cell r="I51">
            <v>111104</v>
          </cell>
        </row>
        <row r="52">
          <cell r="B52">
            <v>1435.3898719217498</v>
          </cell>
          <cell r="H52">
            <v>55060.550768014422</v>
          </cell>
          <cell r="I52">
            <v>111104</v>
          </cell>
        </row>
        <row r="53">
          <cell r="B53">
            <v>1420.589591918209</v>
          </cell>
          <cell r="H53">
            <v>56739.303244194707</v>
          </cell>
          <cell r="I53">
            <v>111104</v>
          </cell>
        </row>
        <row r="54">
          <cell r="B54">
            <v>1269.7333771701512</v>
          </cell>
          <cell r="H54">
            <v>56587.394876465281</v>
          </cell>
          <cell r="I54">
            <v>111104</v>
          </cell>
        </row>
        <row r="55">
          <cell r="B55">
            <v>1390.8296366667955</v>
          </cell>
          <cell r="H55">
            <v>50973.604422593125</v>
          </cell>
          <cell r="I55">
            <v>111104</v>
          </cell>
        </row>
        <row r="56">
          <cell r="B56">
            <v>1331.6032230549934</v>
          </cell>
          <cell r="H56">
            <v>56267.042887383373</v>
          </cell>
          <cell r="I56">
            <v>111104</v>
          </cell>
        </row>
        <row r="57">
          <cell r="B57">
            <v>1361.0980436859031</v>
          </cell>
          <cell r="H57">
            <v>54303.691846228299</v>
          </cell>
          <cell r="I57">
            <v>111104</v>
          </cell>
        </row>
        <row r="58">
          <cell r="B58">
            <v>1302.8052993158788</v>
          </cell>
          <cell r="H58">
            <v>55955.100841232175</v>
          </cell>
          <cell r="I58">
            <v>111104</v>
          </cell>
        </row>
        <row r="59">
          <cell r="B59">
            <v>1331.3147523044888</v>
          </cell>
          <cell r="H59">
            <v>54000.96892124891</v>
          </cell>
          <cell r="I59">
            <v>111104</v>
          </cell>
        </row>
        <row r="60">
          <cell r="B60">
            <v>1316.4225440309076</v>
          </cell>
          <cell r="H60">
            <v>55641.441269590403</v>
          </cell>
          <cell r="I60">
            <v>111104</v>
          </cell>
        </row>
        <row r="61">
          <cell r="B61">
            <v>1259.5327564387367</v>
          </cell>
          <cell r="H61">
            <v>55486.465204798216</v>
          </cell>
          <cell r="I61">
            <v>111104</v>
          </cell>
        </row>
        <row r="62">
          <cell r="B62">
            <v>1286.5615692278154</v>
          </cell>
          <cell r="H62">
            <v>53546.18332129137</v>
          </cell>
          <cell r="I62">
            <v>111104</v>
          </cell>
        </row>
        <row r="63">
          <cell r="B63">
            <v>1230.6095138897174</v>
          </cell>
          <cell r="H63">
            <v>55170.225366529055</v>
          </cell>
          <cell r="I63">
            <v>111104</v>
          </cell>
        </row>
        <row r="64">
          <cell r="H64">
            <v>53239.289620948563</v>
          </cell>
          <cell r="I64">
            <v>111104</v>
          </cell>
        </row>
      </sheetData>
      <sheetData sheetId="7">
        <row r="17">
          <cell r="C17">
            <v>3310</v>
          </cell>
          <cell r="D17">
            <v>5000</v>
          </cell>
          <cell r="E17">
            <v>5000</v>
          </cell>
          <cell r="F17">
            <v>5000</v>
          </cell>
        </row>
        <row r="18">
          <cell r="C18">
            <v>800</v>
          </cell>
          <cell r="D18">
            <v>1000</v>
          </cell>
          <cell r="E18">
            <v>1200</v>
          </cell>
          <cell r="F18">
            <v>1200</v>
          </cell>
        </row>
        <row r="19">
          <cell r="C19">
            <v>10490</v>
          </cell>
          <cell r="D19">
            <v>10000</v>
          </cell>
          <cell r="E19">
            <v>10000</v>
          </cell>
          <cell r="F19">
            <v>10000</v>
          </cell>
        </row>
      </sheetData>
      <sheetData sheetId="8">
        <row r="4">
          <cell r="B4">
            <v>15000</v>
          </cell>
          <cell r="D4">
            <v>15000</v>
          </cell>
          <cell r="E4">
            <v>15000</v>
          </cell>
          <cell r="F4">
            <v>15000</v>
          </cell>
        </row>
        <row r="5">
          <cell r="B5">
            <v>27000</v>
          </cell>
          <cell r="D5">
            <v>50000</v>
          </cell>
          <cell r="E5">
            <v>50000</v>
          </cell>
          <cell r="F5">
            <v>50000</v>
          </cell>
        </row>
        <row r="6">
          <cell r="D6">
            <v>40000</v>
          </cell>
          <cell r="E6">
            <v>40000</v>
          </cell>
          <cell r="F6">
            <v>40000</v>
          </cell>
        </row>
        <row r="7">
          <cell r="B7">
            <v>5000</v>
          </cell>
          <cell r="D7">
            <v>3000</v>
          </cell>
          <cell r="E7">
            <v>3000</v>
          </cell>
          <cell r="F7">
            <v>3000</v>
          </cell>
        </row>
        <row r="11">
          <cell r="B11">
            <v>21996</v>
          </cell>
          <cell r="C11">
            <v>21422</v>
          </cell>
          <cell r="D11">
            <v>21000</v>
          </cell>
          <cell r="E11">
            <v>21500</v>
          </cell>
          <cell r="F11">
            <v>22000</v>
          </cell>
        </row>
        <row r="12">
          <cell r="B12">
            <v>3000</v>
          </cell>
          <cell r="C12">
            <v>375</v>
          </cell>
          <cell r="D12">
            <v>500</v>
          </cell>
          <cell r="E12">
            <v>500</v>
          </cell>
          <cell r="F12">
            <v>500</v>
          </cell>
        </row>
        <row r="13">
          <cell r="C13">
            <v>4971</v>
          </cell>
        </row>
        <row r="14">
          <cell r="B14">
            <v>1500</v>
          </cell>
          <cell r="C14">
            <v>75</v>
          </cell>
          <cell r="D14">
            <v>250</v>
          </cell>
          <cell r="E14">
            <v>250</v>
          </cell>
          <cell r="F14">
            <v>250</v>
          </cell>
        </row>
        <row r="15">
          <cell r="B15">
            <v>3000</v>
          </cell>
          <cell r="C15">
            <v>423</v>
          </cell>
          <cell r="D15">
            <v>2000</v>
          </cell>
          <cell r="E15">
            <v>2000</v>
          </cell>
          <cell r="F15">
            <v>2000</v>
          </cell>
        </row>
        <row r="16">
          <cell r="B16">
            <v>2400</v>
          </cell>
          <cell r="C16">
            <v>1583</v>
          </cell>
          <cell r="D16">
            <v>1200</v>
          </cell>
          <cell r="E16">
            <v>1200</v>
          </cell>
          <cell r="F16">
            <v>1200</v>
          </cell>
        </row>
        <row r="17">
          <cell r="B17">
            <v>30000</v>
          </cell>
          <cell r="C17">
            <v>19359</v>
          </cell>
          <cell r="D17">
            <v>5000</v>
          </cell>
          <cell r="E17">
            <v>5000</v>
          </cell>
          <cell r="F17">
            <v>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866A-F81E-476A-8119-9B701BECF425}">
  <dimension ref="A1:F207"/>
  <sheetViews>
    <sheetView tabSelected="1" workbookViewId="0">
      <pane ySplit="1" topLeftCell="A116" activePane="bottomLeft" state="frozen"/>
      <selection pane="bottomLeft" activeCell="A29" sqref="A29"/>
    </sheetView>
  </sheetViews>
  <sheetFormatPr defaultRowHeight="15" x14ac:dyDescent="0.25"/>
  <cols>
    <col min="1" max="1" width="44.28515625" bestFit="1" customWidth="1"/>
    <col min="2" max="2" width="13.85546875" customWidth="1"/>
    <col min="3" max="3" width="14.7109375" customWidth="1"/>
    <col min="4" max="4" width="13.85546875" customWidth="1"/>
    <col min="5" max="5" width="11.5703125" customWidth="1"/>
    <col min="6" max="6" width="13.28515625" customWidth="1"/>
  </cols>
  <sheetData>
    <row r="1" spans="1:6" ht="90" x14ac:dyDescent="0.25">
      <c r="A1" s="1" t="s">
        <v>0</v>
      </c>
      <c r="B1" s="2" t="s">
        <v>1</v>
      </c>
      <c r="C1" s="2" t="s">
        <v>2</v>
      </c>
      <c r="D1" s="3">
        <v>2021</v>
      </c>
      <c r="E1" s="3">
        <v>2022</v>
      </c>
      <c r="F1" s="3">
        <v>2023</v>
      </c>
    </row>
    <row r="2" spans="1:6" x14ac:dyDescent="0.25">
      <c r="A2" s="4" t="s">
        <v>3</v>
      </c>
      <c r="B2" s="5"/>
      <c r="C2" s="5"/>
      <c r="D2" s="5"/>
      <c r="E2" s="5"/>
      <c r="F2" s="5"/>
    </row>
    <row r="3" spans="1:6" x14ac:dyDescent="0.25">
      <c r="A3" s="6"/>
      <c r="B3" s="5"/>
      <c r="C3" s="5"/>
      <c r="D3" s="5"/>
      <c r="E3" s="5"/>
      <c r="F3" s="5"/>
    </row>
    <row r="4" spans="1:6" x14ac:dyDescent="0.25">
      <c r="A4" s="4" t="s">
        <v>4</v>
      </c>
      <c r="B4" s="5"/>
      <c r="C4" s="5"/>
      <c r="D4" s="5"/>
      <c r="E4" s="5"/>
      <c r="F4" s="5"/>
    </row>
    <row r="5" spans="1:6" x14ac:dyDescent="0.25">
      <c r="A5" s="7" t="s">
        <v>5</v>
      </c>
      <c r="B5" s="8">
        <v>3712336</v>
      </c>
      <c r="C5" s="8">
        <v>3139006</v>
      </c>
      <c r="D5" s="8">
        <f>+[1]Revenues!F33</f>
        <v>3964951.62</v>
      </c>
      <c r="E5" s="8">
        <f>+[1]Revenues!H33</f>
        <v>4052535.5</v>
      </c>
      <c r="F5" s="8">
        <f>+[1]Revenues!J33</f>
        <v>4139896.5</v>
      </c>
    </row>
    <row r="6" spans="1:6" x14ac:dyDescent="0.25">
      <c r="A6" s="7" t="s">
        <v>6</v>
      </c>
      <c r="B6" s="9">
        <v>-150000</v>
      </c>
      <c r="C6" s="9">
        <v>-29683</v>
      </c>
      <c r="D6" s="9">
        <f>+[1]Revenues!F41</f>
        <v>-60000</v>
      </c>
      <c r="E6" s="9">
        <f>+[1]Revenues!H41</f>
        <v>-75000</v>
      </c>
      <c r="F6" s="9">
        <f>+[1]Revenues!J41</f>
        <v>-90000</v>
      </c>
    </row>
    <row r="7" spans="1:6" x14ac:dyDescent="0.25">
      <c r="A7" s="7" t="s">
        <v>7</v>
      </c>
      <c r="B7" s="8">
        <v>24000</v>
      </c>
      <c r="C7" s="8">
        <f>+[1]Revenues!D46</f>
        <v>21470</v>
      </c>
      <c r="D7" s="8">
        <f>+[1]Revenues!F46</f>
        <v>21600</v>
      </c>
      <c r="E7" s="8">
        <f>+[1]Revenues!H46</f>
        <v>21600</v>
      </c>
      <c r="F7" s="8">
        <f>+[1]Revenues!J46</f>
        <v>21600</v>
      </c>
    </row>
    <row r="8" spans="1:6" x14ac:dyDescent="0.25">
      <c r="A8" s="7" t="s">
        <v>8</v>
      </c>
      <c r="B8" s="8">
        <v>30000</v>
      </c>
      <c r="C8" s="8">
        <f>+[1]Revenues!D48</f>
        <v>50819</v>
      </c>
      <c r="D8" s="8">
        <f>+[1]Revenues!F48</f>
        <v>60000</v>
      </c>
      <c r="E8" s="8">
        <f>+[1]Revenues!H48</f>
        <v>48000</v>
      </c>
      <c r="F8" s="8">
        <f>+[1]Revenues!J48</f>
        <v>48000</v>
      </c>
    </row>
    <row r="9" spans="1:6" x14ac:dyDescent="0.25">
      <c r="A9" s="7" t="s">
        <v>9</v>
      </c>
      <c r="B9" s="8">
        <v>67680</v>
      </c>
      <c r="C9" s="8">
        <f>+[1]Revenues!D51</f>
        <v>46516</v>
      </c>
      <c r="D9" s="8">
        <f>+[1]Revenues!F51</f>
        <v>64800</v>
      </c>
      <c r="E9" s="8">
        <f>+[1]Revenues!H51</f>
        <v>64800</v>
      </c>
      <c r="F9" s="8">
        <f>+[1]Revenues!J51</f>
        <v>64800</v>
      </c>
    </row>
    <row r="10" spans="1:6" x14ac:dyDescent="0.25">
      <c r="A10" s="7" t="s">
        <v>10</v>
      </c>
      <c r="B10" s="10">
        <v>12500</v>
      </c>
      <c r="C10" s="10">
        <f>+[1]Revenues!D53</f>
        <v>1320</v>
      </c>
      <c r="D10" s="10">
        <f>+[1]Revenues!F53</f>
        <v>2500</v>
      </c>
      <c r="E10" s="10">
        <f>+[1]Revenues!H53</f>
        <v>5000</v>
      </c>
      <c r="F10" s="10">
        <f>+[1]Revenues!J53</f>
        <v>5000</v>
      </c>
    </row>
    <row r="11" spans="1:6" x14ac:dyDescent="0.25">
      <c r="A11" s="7" t="s">
        <v>11</v>
      </c>
      <c r="B11" s="8">
        <f t="shared" ref="B11:F11" si="0">SUM(B5:B10)</f>
        <v>3696516</v>
      </c>
      <c r="C11" s="8">
        <f t="shared" si="0"/>
        <v>3229448</v>
      </c>
      <c r="D11" s="8">
        <f t="shared" si="0"/>
        <v>4053851.62</v>
      </c>
      <c r="E11" s="8">
        <f t="shared" si="0"/>
        <v>4116935.5</v>
      </c>
      <c r="F11" s="8">
        <f t="shared" si="0"/>
        <v>4189296.5</v>
      </c>
    </row>
    <row r="12" spans="1:6" x14ac:dyDescent="0.25">
      <c r="A12" s="7" t="s">
        <v>12</v>
      </c>
      <c r="B12" s="8">
        <v>324840</v>
      </c>
      <c r="C12" s="8">
        <f>+[1]Revenues!D57</f>
        <v>352955</v>
      </c>
      <c r="D12" s="8">
        <f>+[1]Revenues!F85</f>
        <v>396402</v>
      </c>
      <c r="E12" s="8">
        <f>+[1]Revenues!H85</f>
        <v>460500</v>
      </c>
      <c r="F12" s="8">
        <f>+[1]Revenues!J85</f>
        <v>510024</v>
      </c>
    </row>
    <row r="13" spans="1:6" x14ac:dyDescent="0.25">
      <c r="A13" s="7" t="s">
        <v>13</v>
      </c>
      <c r="B13" s="8">
        <v>5900</v>
      </c>
      <c r="C13" s="8">
        <f>+[1]Revenues!D72</f>
        <v>6980</v>
      </c>
      <c r="D13" s="8">
        <f>+[1]Revenues!F72</f>
        <v>12000</v>
      </c>
      <c r="E13" s="8">
        <f>+[1]Revenues!H72</f>
        <v>12000</v>
      </c>
      <c r="F13" s="8">
        <f>+[1]Revenues!J72</f>
        <v>12000</v>
      </c>
    </row>
    <row r="14" spans="1:6" x14ac:dyDescent="0.25">
      <c r="A14" s="7" t="s">
        <v>14</v>
      </c>
      <c r="B14" s="8"/>
      <c r="C14" s="8">
        <f>+[1]Revenues!D55</f>
        <v>0</v>
      </c>
      <c r="D14" s="8">
        <f>+[1]Revenues!F55</f>
        <v>2500</v>
      </c>
      <c r="E14" s="8">
        <f>+[1]Revenues!H55</f>
        <v>3000</v>
      </c>
      <c r="F14" s="8">
        <f>+[1]Revenues!J55</f>
        <v>4000</v>
      </c>
    </row>
    <row r="15" spans="1:6" x14ac:dyDescent="0.25">
      <c r="A15" s="7" t="s">
        <v>15</v>
      </c>
      <c r="B15" s="8">
        <v>48291</v>
      </c>
      <c r="C15" s="8">
        <f>+[1]Revenues!D59</f>
        <v>48288</v>
      </c>
      <c r="D15" s="8">
        <f>+[1]Revenues!F59</f>
        <v>48288</v>
      </c>
      <c r="E15" s="8">
        <f>+[1]Revenues!H59</f>
        <v>48288</v>
      </c>
      <c r="F15" s="8">
        <f>+[1]Revenues!J59</f>
        <v>48288</v>
      </c>
    </row>
    <row r="16" spans="1:6" x14ac:dyDescent="0.25">
      <c r="A16" s="7" t="s">
        <v>16</v>
      </c>
      <c r="B16" s="8"/>
      <c r="C16" s="8">
        <f>+[1]Revenues!D62</f>
        <v>172643</v>
      </c>
      <c r="D16" s="8">
        <f>+[1]Revenues!F62</f>
        <v>151116</v>
      </c>
      <c r="E16" s="8"/>
      <c r="F16" s="8"/>
    </row>
    <row r="17" spans="1:6" x14ac:dyDescent="0.25">
      <c r="A17" s="7" t="s">
        <v>17</v>
      </c>
      <c r="B17" s="8">
        <v>9600</v>
      </c>
      <c r="C17" s="8">
        <f>+C122</f>
        <v>14600</v>
      </c>
      <c r="D17" s="8">
        <f t="shared" ref="D17:F17" si="1">+D122</f>
        <v>16000</v>
      </c>
      <c r="E17" s="8">
        <f t="shared" si="1"/>
        <v>16200</v>
      </c>
      <c r="F17" s="8">
        <f t="shared" si="1"/>
        <v>16200</v>
      </c>
    </row>
    <row r="18" spans="1:6" x14ac:dyDescent="0.25">
      <c r="A18" s="7" t="s">
        <v>18</v>
      </c>
      <c r="B18" s="8">
        <v>1920</v>
      </c>
      <c r="C18" s="8">
        <f>+[1]Revenues!D69</f>
        <v>1570</v>
      </c>
      <c r="D18" s="8">
        <f>+[1]Revenues!F69</f>
        <v>300</v>
      </c>
      <c r="E18" s="8">
        <f>+[1]Revenues!H69</f>
        <v>300</v>
      </c>
      <c r="F18" s="8">
        <f>+[1]Revenues!J69</f>
        <v>300</v>
      </c>
    </row>
    <row r="19" spans="1:6" x14ac:dyDescent="0.25">
      <c r="A19" s="4" t="s">
        <v>19</v>
      </c>
      <c r="B19" s="11">
        <f t="shared" ref="B19:F19" si="2">SUM(B11:B18)</f>
        <v>4087067</v>
      </c>
      <c r="C19" s="11">
        <f t="shared" si="2"/>
        <v>3826484</v>
      </c>
      <c r="D19" s="11">
        <f t="shared" si="2"/>
        <v>4680457.62</v>
      </c>
      <c r="E19" s="11">
        <f t="shared" si="2"/>
        <v>4657223.5</v>
      </c>
      <c r="F19" s="11">
        <f t="shared" si="2"/>
        <v>4780108.5</v>
      </c>
    </row>
    <row r="20" spans="1:6" x14ac:dyDescent="0.25">
      <c r="A20" s="6"/>
      <c r="B20" s="5"/>
      <c r="C20" s="5"/>
      <c r="D20" s="5"/>
      <c r="E20" s="5"/>
      <c r="F20" s="5"/>
    </row>
    <row r="21" spans="1:6" x14ac:dyDescent="0.25">
      <c r="A21" s="4" t="s">
        <v>20</v>
      </c>
      <c r="B21" s="5"/>
      <c r="C21" s="5"/>
      <c r="D21" s="5"/>
      <c r="E21" s="5"/>
      <c r="F21" s="5"/>
    </row>
    <row r="22" spans="1:6" x14ac:dyDescent="0.25">
      <c r="A22" s="7" t="s">
        <v>21</v>
      </c>
      <c r="B22" s="8">
        <f>+[1]Society!B4</f>
        <v>15000</v>
      </c>
      <c r="C22" s="8">
        <v>12260</v>
      </c>
      <c r="D22" s="8">
        <f>+[1]Society!D4</f>
        <v>15000</v>
      </c>
      <c r="E22" s="8">
        <f>+[1]Society!E4</f>
        <v>15000</v>
      </c>
      <c r="F22" s="8">
        <f>+[1]Society!F4</f>
        <v>15000</v>
      </c>
    </row>
    <row r="23" spans="1:6" x14ac:dyDescent="0.25">
      <c r="A23" s="7" t="s">
        <v>22</v>
      </c>
      <c r="B23" s="8">
        <f>+[1]Society!B5</f>
        <v>27000</v>
      </c>
      <c r="C23" s="8">
        <v>26911</v>
      </c>
      <c r="D23" s="8">
        <f>+[1]Society!D5</f>
        <v>50000</v>
      </c>
      <c r="E23" s="8">
        <f>+[1]Society!E5</f>
        <v>50000</v>
      </c>
      <c r="F23" s="8">
        <f>+[1]Society!F5</f>
        <v>50000</v>
      </c>
    </row>
    <row r="24" spans="1:6" x14ac:dyDescent="0.25">
      <c r="A24" s="7" t="s">
        <v>23</v>
      </c>
      <c r="B24" s="8"/>
      <c r="C24" s="8"/>
      <c r="D24" s="8">
        <f>+[1]Society!D6</f>
        <v>40000</v>
      </c>
      <c r="E24" s="8">
        <f>+[1]Society!E6</f>
        <v>40000</v>
      </c>
      <c r="F24" s="8">
        <f>+[1]Society!F6</f>
        <v>40000</v>
      </c>
    </row>
    <row r="25" spans="1:6" x14ac:dyDescent="0.25">
      <c r="A25" s="7" t="s">
        <v>24</v>
      </c>
      <c r="B25" s="8">
        <f>+[1]Society!B7</f>
        <v>5000</v>
      </c>
      <c r="C25" s="8">
        <v>4927</v>
      </c>
      <c r="D25" s="8">
        <f>+[1]Society!D7</f>
        <v>3000</v>
      </c>
      <c r="E25" s="8">
        <f>+[1]Society!E7</f>
        <v>3000</v>
      </c>
      <c r="F25" s="8">
        <f>+[1]Society!F7</f>
        <v>3000</v>
      </c>
    </row>
    <row r="26" spans="1:6" x14ac:dyDescent="0.25">
      <c r="A26" s="4" t="s">
        <v>25</v>
      </c>
      <c r="B26" s="11">
        <f t="shared" ref="B26:F26" si="3">SUM(B22:B25)</f>
        <v>47000</v>
      </c>
      <c r="C26" s="11">
        <f t="shared" si="3"/>
        <v>44098</v>
      </c>
      <c r="D26" s="11">
        <f t="shared" si="3"/>
        <v>108000</v>
      </c>
      <c r="E26" s="11">
        <f t="shared" si="3"/>
        <v>108000</v>
      </c>
      <c r="F26" s="11">
        <f t="shared" si="3"/>
        <v>108000</v>
      </c>
    </row>
    <row r="27" spans="1:6" x14ac:dyDescent="0.25">
      <c r="A27" s="6"/>
      <c r="B27" s="5"/>
      <c r="C27" s="5"/>
      <c r="D27" s="5"/>
      <c r="E27" s="5"/>
      <c r="F27" s="5"/>
    </row>
    <row r="28" spans="1:6" x14ac:dyDescent="0.25">
      <c r="A28" s="4" t="s">
        <v>26</v>
      </c>
      <c r="B28" s="10">
        <f t="shared" ref="B28:F28" si="4">+B19+B26</f>
        <v>4134067</v>
      </c>
      <c r="C28" s="10">
        <f t="shared" si="4"/>
        <v>3870582</v>
      </c>
      <c r="D28" s="10">
        <f t="shared" si="4"/>
        <v>4788457.62</v>
      </c>
      <c r="E28" s="10">
        <f t="shared" si="4"/>
        <v>4765223.5</v>
      </c>
      <c r="F28" s="10">
        <f t="shared" si="4"/>
        <v>4888108.5</v>
      </c>
    </row>
    <row r="29" spans="1:6" x14ac:dyDescent="0.25">
      <c r="A29" s="6"/>
      <c r="B29" s="5"/>
      <c r="C29" s="5"/>
      <c r="D29" s="5"/>
      <c r="E29" s="5"/>
      <c r="F29" s="5"/>
    </row>
    <row r="30" spans="1:6" x14ac:dyDescent="0.25">
      <c r="A30" s="4" t="s">
        <v>27</v>
      </c>
      <c r="B30" s="5"/>
      <c r="C30" s="5"/>
      <c r="D30" s="5"/>
      <c r="E30" s="5"/>
      <c r="F30" s="5"/>
    </row>
    <row r="31" spans="1:6" x14ac:dyDescent="0.25">
      <c r="A31" s="6"/>
      <c r="B31" s="5"/>
      <c r="C31" s="5"/>
      <c r="D31" s="5"/>
      <c r="E31" s="5"/>
      <c r="F31" s="5"/>
    </row>
    <row r="32" spans="1:6" x14ac:dyDescent="0.25">
      <c r="A32" s="4" t="s">
        <v>28</v>
      </c>
      <c r="B32" s="5"/>
      <c r="C32" s="5"/>
      <c r="D32" s="5"/>
      <c r="E32" s="5"/>
      <c r="F32" s="5"/>
    </row>
    <row r="33" spans="1:6" x14ac:dyDescent="0.25">
      <c r="A33" s="7" t="s">
        <v>29</v>
      </c>
      <c r="B33" s="8">
        <f>+[1]Society!B11</f>
        <v>21996</v>
      </c>
      <c r="C33" s="8">
        <f>+[1]Society!C11</f>
        <v>21422</v>
      </c>
      <c r="D33" s="8">
        <f>+[1]Society!D11</f>
        <v>21000</v>
      </c>
      <c r="E33" s="8">
        <f>+[1]Society!E11</f>
        <v>21500</v>
      </c>
      <c r="F33" s="8">
        <f>+[1]Society!F11</f>
        <v>22000</v>
      </c>
    </row>
    <row r="34" spans="1:6" x14ac:dyDescent="0.25">
      <c r="A34" s="7" t="s">
        <v>30</v>
      </c>
      <c r="B34" s="8">
        <f>+[1]Society!B12</f>
        <v>3000</v>
      </c>
      <c r="C34" s="8">
        <f>+[1]Society!C12</f>
        <v>375</v>
      </c>
      <c r="D34" s="8">
        <f>+[1]Society!D12</f>
        <v>500</v>
      </c>
      <c r="E34" s="8">
        <f>+[1]Society!E12</f>
        <v>500</v>
      </c>
      <c r="F34" s="8">
        <f>+[1]Society!F12</f>
        <v>500</v>
      </c>
    </row>
    <row r="35" spans="1:6" x14ac:dyDescent="0.25">
      <c r="A35" s="7" t="s">
        <v>31</v>
      </c>
      <c r="B35" s="8">
        <f>+[1]Society!B13</f>
        <v>0</v>
      </c>
      <c r="C35" s="8">
        <f>+[1]Society!C13</f>
        <v>4971</v>
      </c>
      <c r="D35" s="8">
        <f>+[1]Society!D13</f>
        <v>0</v>
      </c>
      <c r="E35" s="8">
        <f>+[1]Society!E13</f>
        <v>0</v>
      </c>
      <c r="F35" s="8">
        <f>+[1]Society!F13</f>
        <v>0</v>
      </c>
    </row>
    <row r="36" spans="1:6" x14ac:dyDescent="0.25">
      <c r="A36" s="7" t="s">
        <v>32</v>
      </c>
      <c r="B36" s="8">
        <f>+[1]Society!B14</f>
        <v>1500</v>
      </c>
      <c r="C36" s="8">
        <f>+[1]Society!C14</f>
        <v>75</v>
      </c>
      <c r="D36" s="8">
        <f>+[1]Society!D14</f>
        <v>250</v>
      </c>
      <c r="E36" s="8">
        <f>+[1]Society!E14</f>
        <v>250</v>
      </c>
      <c r="F36" s="8">
        <f>+[1]Society!F14</f>
        <v>250</v>
      </c>
    </row>
    <row r="37" spans="1:6" x14ac:dyDescent="0.25">
      <c r="A37" s="7" t="s">
        <v>33</v>
      </c>
      <c r="B37" s="8">
        <f>+[1]Society!B15</f>
        <v>3000</v>
      </c>
      <c r="C37" s="8">
        <f>+[1]Society!C15</f>
        <v>423</v>
      </c>
      <c r="D37" s="8">
        <f>+[1]Society!D15</f>
        <v>2000</v>
      </c>
      <c r="E37" s="8">
        <f>+[1]Society!E15</f>
        <v>2000</v>
      </c>
      <c r="F37" s="8">
        <f>+[1]Society!F15</f>
        <v>2000</v>
      </c>
    </row>
    <row r="38" spans="1:6" x14ac:dyDescent="0.25">
      <c r="A38" s="7" t="s">
        <v>34</v>
      </c>
      <c r="B38" s="8">
        <f>+[1]Society!B16</f>
        <v>2400</v>
      </c>
      <c r="C38" s="8">
        <f>+[1]Society!C16</f>
        <v>1583</v>
      </c>
      <c r="D38" s="8">
        <f>+[1]Society!D16</f>
        <v>1200</v>
      </c>
      <c r="E38" s="8">
        <f>+[1]Society!E16</f>
        <v>1200</v>
      </c>
      <c r="F38" s="8">
        <f>+[1]Society!F16</f>
        <v>1200</v>
      </c>
    </row>
    <row r="39" spans="1:6" x14ac:dyDescent="0.25">
      <c r="A39" s="7" t="s">
        <v>35</v>
      </c>
      <c r="B39" s="8">
        <f>+[1]Society!B17</f>
        <v>30000</v>
      </c>
      <c r="C39" s="8">
        <f>+[1]Society!C17</f>
        <v>19359</v>
      </c>
      <c r="D39" s="8">
        <f>+[1]Society!D17</f>
        <v>5000</v>
      </c>
      <c r="E39" s="8">
        <f>+[1]Society!E17</f>
        <v>5000</v>
      </c>
      <c r="F39" s="8">
        <f>+[1]Society!F17</f>
        <v>5000</v>
      </c>
    </row>
    <row r="40" spans="1:6" x14ac:dyDescent="0.25">
      <c r="A40" s="4" t="s">
        <v>36</v>
      </c>
      <c r="B40" s="11">
        <f t="shared" ref="B40:F40" si="5">SUM(B33:B39)</f>
        <v>61896</v>
      </c>
      <c r="C40" s="11">
        <f t="shared" si="5"/>
        <v>48208</v>
      </c>
      <c r="D40" s="11">
        <f t="shared" si="5"/>
        <v>29950</v>
      </c>
      <c r="E40" s="11">
        <f t="shared" si="5"/>
        <v>30450</v>
      </c>
      <c r="F40" s="11">
        <f t="shared" si="5"/>
        <v>30950</v>
      </c>
    </row>
    <row r="41" spans="1:6" x14ac:dyDescent="0.25">
      <c r="A41" s="6"/>
      <c r="B41" s="5"/>
      <c r="C41" s="5"/>
      <c r="D41" s="5"/>
      <c r="E41" s="5"/>
      <c r="F41" s="5"/>
    </row>
    <row r="42" spans="1:6" x14ac:dyDescent="0.25">
      <c r="A42" s="4" t="s">
        <v>37</v>
      </c>
      <c r="B42" s="5"/>
      <c r="C42" s="5"/>
      <c r="D42" s="5"/>
      <c r="E42" s="5"/>
      <c r="F42" s="5"/>
    </row>
    <row r="43" spans="1:6" x14ac:dyDescent="0.25">
      <c r="A43" s="7" t="s">
        <v>38</v>
      </c>
      <c r="B43" s="8">
        <v>380302</v>
      </c>
      <c r="C43" s="8">
        <v>365048</v>
      </c>
      <c r="D43" s="8">
        <f>+[1]Staffing!J10</f>
        <v>325250</v>
      </c>
      <c r="E43" s="8">
        <f>+[1]Staffing!N10</f>
        <v>338955</v>
      </c>
      <c r="F43" s="8">
        <f>+[1]Staffing!R10</f>
        <v>345734.1</v>
      </c>
    </row>
    <row r="44" spans="1:6" x14ac:dyDescent="0.25">
      <c r="A44" s="7" t="s">
        <v>39</v>
      </c>
      <c r="B44" s="8">
        <v>198575.8775</v>
      </c>
      <c r="C44" s="8">
        <v>286388</v>
      </c>
      <c r="D44" s="8">
        <f>+[1]Staffing!J22</f>
        <v>387617.59359375003</v>
      </c>
      <c r="E44" s="8">
        <f>+[1]Staffing!N22</f>
        <v>319648.71546562505</v>
      </c>
      <c r="F44" s="8">
        <f>+[1]Staffing!R22</f>
        <v>326041.68977493746</v>
      </c>
    </row>
    <row r="45" spans="1:6" x14ac:dyDescent="0.25">
      <c r="A45" s="7" t="s">
        <v>40</v>
      </c>
      <c r="B45" s="8">
        <v>286962</v>
      </c>
      <c r="C45" s="8">
        <v>316619</v>
      </c>
      <c r="D45" s="8">
        <f>+[1]Staffing!J28</f>
        <v>275408.25</v>
      </c>
      <c r="E45" s="8">
        <f>+[1]Staffing!N28</f>
        <v>280916.41500000004</v>
      </c>
      <c r="F45" s="8">
        <f>+[1]Staffing!R28</f>
        <v>286534.74330000009</v>
      </c>
    </row>
    <row r="46" spans="1:6" x14ac:dyDescent="0.25">
      <c r="A46" s="7" t="s">
        <v>41</v>
      </c>
      <c r="B46" s="8">
        <v>126736</v>
      </c>
      <c r="C46" s="8">
        <v>114777</v>
      </c>
      <c r="D46" s="8">
        <f>+[1]Staffing!J39</f>
        <v>114283.40625</v>
      </c>
      <c r="E46" s="8">
        <f>+[1]Staffing!N39</f>
        <v>116569.074375</v>
      </c>
      <c r="F46" s="8">
        <f>+[1]Staffing!R39</f>
        <v>118900.45586250001</v>
      </c>
    </row>
    <row r="47" spans="1:6" x14ac:dyDescent="0.25">
      <c r="A47" s="7" t="s">
        <v>42</v>
      </c>
      <c r="B47" s="8">
        <v>130300</v>
      </c>
      <c r="C47" s="8">
        <v>198206</v>
      </c>
      <c r="D47" s="8">
        <f>+[1]Staffing!J33-D49</f>
        <v>213001.42499999999</v>
      </c>
      <c r="E47" s="8">
        <f>+[1]Staffing!N33-E49</f>
        <v>178998.06600000005</v>
      </c>
      <c r="F47" s="8">
        <f>+[1]Staffing!R33-F49</f>
        <v>182578.02731999999</v>
      </c>
    </row>
    <row r="48" spans="1:6" x14ac:dyDescent="0.25">
      <c r="A48" s="7" t="s">
        <v>43</v>
      </c>
      <c r="B48" s="8">
        <v>148406</v>
      </c>
      <c r="C48" s="8">
        <v>200791</v>
      </c>
      <c r="D48" s="8">
        <f>+[1]Staffing!J44</f>
        <v>213536.25</v>
      </c>
      <c r="E48" s="8">
        <f>+[1]Staffing!N44</f>
        <v>217806.97500000003</v>
      </c>
      <c r="F48" s="8">
        <f>+[1]Staffing!R44</f>
        <v>222163.1145</v>
      </c>
    </row>
    <row r="49" spans="1:6" x14ac:dyDescent="0.25">
      <c r="A49" s="7" t="s">
        <v>44</v>
      </c>
      <c r="B49" s="8">
        <v>22190</v>
      </c>
      <c r="C49" s="8">
        <v>23936</v>
      </c>
      <c r="D49" s="8">
        <f>+[1]Staffing!J32</f>
        <v>12004.2</v>
      </c>
      <c r="E49" s="8">
        <f>+[1]Staffing!N32</f>
        <v>12244.284000000001</v>
      </c>
      <c r="F49" s="8">
        <f>+[1]Staffing!R32</f>
        <v>12489.169679999999</v>
      </c>
    </row>
    <row r="50" spans="1:6" x14ac:dyDescent="0.25">
      <c r="A50" s="7" t="s">
        <v>45</v>
      </c>
      <c r="B50" s="12">
        <f t="shared" ref="B50:F50" si="6">SUM(B43:B49)</f>
        <v>1293471.8774999999</v>
      </c>
      <c r="C50" s="12">
        <f t="shared" si="6"/>
        <v>1505765</v>
      </c>
      <c r="D50" s="12">
        <f t="shared" si="6"/>
        <v>1541101.1248437501</v>
      </c>
      <c r="E50" s="12">
        <f t="shared" si="6"/>
        <v>1465138.5298406254</v>
      </c>
      <c r="F50" s="12">
        <f t="shared" si="6"/>
        <v>1494441.3004374374</v>
      </c>
    </row>
    <row r="51" spans="1:6" x14ac:dyDescent="0.25">
      <c r="A51" s="7" t="s">
        <v>46</v>
      </c>
      <c r="B51" s="8">
        <v>22698</v>
      </c>
      <c r="C51" s="8">
        <v>28693</v>
      </c>
      <c r="D51" s="8">
        <f>+[1]Staffing!J47</f>
        <v>30822.022496875004</v>
      </c>
      <c r="E51" s="8">
        <f>+[1]Staffing!N47</f>
        <v>32233.047656493756</v>
      </c>
      <c r="F51" s="8">
        <f>+[1]Staffing!R47</f>
        <v>34372.149910061067</v>
      </c>
    </row>
    <row r="52" spans="1:6" x14ac:dyDescent="0.25">
      <c r="A52" s="7" t="s">
        <v>47</v>
      </c>
      <c r="B52" s="8">
        <v>49244</v>
      </c>
      <c r="C52" s="8">
        <v>62344</v>
      </c>
      <c r="D52" s="8">
        <f>+[1]Staffing!J48</f>
        <v>72431.752867656251</v>
      </c>
      <c r="E52" s="8">
        <f>+[1]Staffing!N48</f>
        <v>70326.649432350023</v>
      </c>
      <c r="F52" s="8">
        <f>+[1]Staffing!R48</f>
        <v>73227.623721434458</v>
      </c>
    </row>
    <row r="53" spans="1:6" x14ac:dyDescent="0.25">
      <c r="A53" s="7" t="s">
        <v>48</v>
      </c>
      <c r="B53" s="8">
        <v>19200</v>
      </c>
      <c r="C53" s="8">
        <v>11443</v>
      </c>
      <c r="D53" s="8">
        <f>+[1]Staffing!J49</f>
        <v>23116.516872656252</v>
      </c>
      <c r="E53" s="8">
        <f>+[1]Staffing!N49</f>
        <v>21977.077947609381</v>
      </c>
      <c r="F53" s="8">
        <f>+[1]Staffing!R49</f>
        <v>22416.619506561568</v>
      </c>
    </row>
    <row r="54" spans="1:6" x14ac:dyDescent="0.25">
      <c r="A54" s="7" t="s">
        <v>49</v>
      </c>
      <c r="B54" s="8">
        <v>49356</v>
      </c>
      <c r="C54" s="8">
        <v>57456</v>
      </c>
      <c r="D54" s="8">
        <f>+[1]Staffing!J50</f>
        <v>69349.550617968751</v>
      </c>
      <c r="E54" s="8">
        <f>+[1]Staffing!N50</f>
        <v>65931.233842828136</v>
      </c>
      <c r="F54" s="8">
        <f>+[1]Staffing!R50</f>
        <v>67249.858519684698</v>
      </c>
    </row>
    <row r="55" spans="1:6" x14ac:dyDescent="0.25">
      <c r="A55" s="7" t="s">
        <v>50</v>
      </c>
      <c r="B55" s="10">
        <v>72000</v>
      </c>
      <c r="C55" s="10">
        <v>37003</v>
      </c>
      <c r="D55" s="10">
        <f>+[1]Staffing!J51</f>
        <v>46233.033745312503</v>
      </c>
      <c r="E55" s="10">
        <f>+[1]Staffing!N51</f>
        <v>43954.155895218762</v>
      </c>
      <c r="F55" s="10">
        <f>+[1]Staffing!R51</f>
        <v>44833.239013123137</v>
      </c>
    </row>
    <row r="56" spans="1:6" x14ac:dyDescent="0.25">
      <c r="A56" s="7" t="s">
        <v>51</v>
      </c>
      <c r="B56" s="8">
        <f t="shared" ref="B56:F56" si="7">SUM(B51:B55)</f>
        <v>212498</v>
      </c>
      <c r="C56" s="8">
        <f t="shared" si="7"/>
        <v>196939</v>
      </c>
      <c r="D56" s="8">
        <f t="shared" si="7"/>
        <v>241952.87660046879</v>
      </c>
      <c r="E56" s="8">
        <f t="shared" si="7"/>
        <v>234422.16477450007</v>
      </c>
      <c r="F56" s="8">
        <f t="shared" si="7"/>
        <v>242099.49067086494</v>
      </c>
    </row>
    <row r="57" spans="1:6" x14ac:dyDescent="0.25">
      <c r="A57" s="7" t="s">
        <v>52</v>
      </c>
      <c r="B57" s="13">
        <v>7500</v>
      </c>
      <c r="C57" s="13">
        <v>3376</v>
      </c>
      <c r="D57" s="13">
        <f>+[1]Staffing!J52</f>
        <v>3000</v>
      </c>
      <c r="E57" s="13">
        <f>+[1]Staffing!N52</f>
        <v>3200</v>
      </c>
      <c r="F57" s="13">
        <f>+[1]Staffing!R52</f>
        <v>3400</v>
      </c>
    </row>
    <row r="58" spans="1:6" x14ac:dyDescent="0.25">
      <c r="A58" s="7" t="s">
        <v>53</v>
      </c>
      <c r="B58" s="13">
        <v>504</v>
      </c>
      <c r="C58" s="13">
        <v>131</v>
      </c>
      <c r="D58" s="13">
        <f>+[1]Staffing!J53</f>
        <v>250</v>
      </c>
      <c r="E58" s="13">
        <f>+[1]Staffing!N53</f>
        <v>250</v>
      </c>
      <c r="F58" s="13">
        <f>+[1]Staffing!R53</f>
        <v>250</v>
      </c>
    </row>
    <row r="59" spans="1:6" x14ac:dyDescent="0.25">
      <c r="A59" s="4" t="s">
        <v>54</v>
      </c>
      <c r="B59" s="11">
        <f t="shared" ref="B59:F59" si="8">SUM(B56:B58)+B50</f>
        <v>1513973.8774999999</v>
      </c>
      <c r="C59" s="11">
        <f t="shared" si="8"/>
        <v>1706211</v>
      </c>
      <c r="D59" s="11">
        <f t="shared" si="8"/>
        <v>1786304.0014442189</v>
      </c>
      <c r="E59" s="11">
        <f t="shared" si="8"/>
        <v>1703010.6946151254</v>
      </c>
      <c r="F59" s="11">
        <f t="shared" si="8"/>
        <v>1740190.7911083023</v>
      </c>
    </row>
    <row r="60" spans="1:6" x14ac:dyDescent="0.25">
      <c r="A60" s="6"/>
      <c r="B60" s="5"/>
      <c r="C60" s="5"/>
      <c r="D60" s="5"/>
      <c r="E60" s="5"/>
      <c r="F60" s="5"/>
    </row>
    <row r="61" spans="1:6" x14ac:dyDescent="0.25">
      <c r="A61" s="4" t="s">
        <v>55</v>
      </c>
      <c r="B61" s="5"/>
      <c r="C61" s="5"/>
      <c r="D61" s="5"/>
      <c r="E61" s="5"/>
      <c r="F61" s="5"/>
    </row>
    <row r="62" spans="1:6" x14ac:dyDescent="0.25">
      <c r="A62" s="7" t="s">
        <v>56</v>
      </c>
      <c r="B62" s="8">
        <f>+[1]Operations!B2</f>
        <v>3300</v>
      </c>
      <c r="C62" s="8">
        <f>+[1]Operations!C2</f>
        <v>3354</v>
      </c>
      <c r="D62" s="8">
        <f>+[1]Operations!D2</f>
        <v>3600</v>
      </c>
      <c r="E62" s="8">
        <f>+[1]Operations!E2</f>
        <v>3900</v>
      </c>
      <c r="F62" s="8">
        <f>+[1]Operations!F2</f>
        <v>4000</v>
      </c>
    </row>
    <row r="63" spans="1:6" x14ac:dyDescent="0.25">
      <c r="A63" s="7" t="s">
        <v>57</v>
      </c>
      <c r="B63" s="8">
        <f>+[1]Operations!B3</f>
        <v>3996</v>
      </c>
      <c r="C63" s="8">
        <f>+[1]Operations!C3</f>
        <v>4069</v>
      </c>
      <c r="D63" s="8">
        <f>+[1]Operations!D3</f>
        <v>10000</v>
      </c>
      <c r="E63" s="8">
        <f>+[1]Operations!E3</f>
        <v>10000</v>
      </c>
      <c r="F63" s="8">
        <f>+[1]Operations!F3</f>
        <v>10000</v>
      </c>
    </row>
    <row r="64" spans="1:6" x14ac:dyDescent="0.25">
      <c r="A64" s="7" t="s">
        <v>58</v>
      </c>
      <c r="B64" s="8">
        <f>+[1]Operations!B4</f>
        <v>456</v>
      </c>
      <c r="C64" s="8">
        <f>+[1]Operations!C4</f>
        <v>406</v>
      </c>
      <c r="D64" s="8">
        <f>+[1]Operations!D4</f>
        <v>500</v>
      </c>
      <c r="E64" s="8">
        <f>+[1]Operations!E4</f>
        <v>500</v>
      </c>
      <c r="F64" s="8">
        <f>+[1]Operations!F4</f>
        <v>500</v>
      </c>
    </row>
    <row r="65" spans="1:6" x14ac:dyDescent="0.25">
      <c r="A65" s="7" t="s">
        <v>59</v>
      </c>
      <c r="B65" s="8">
        <f>+[1]Operations!B6</f>
        <v>2004</v>
      </c>
      <c r="C65" s="8">
        <f>+[1]Operations!C6</f>
        <v>481</v>
      </c>
      <c r="D65" s="8">
        <f>+[1]Operations!D6</f>
        <v>300</v>
      </c>
      <c r="E65" s="8">
        <f>+[1]Operations!E6</f>
        <v>300</v>
      </c>
      <c r="F65" s="8">
        <f>+[1]Operations!F6</f>
        <v>300</v>
      </c>
    </row>
    <row r="66" spans="1:6" x14ac:dyDescent="0.25">
      <c r="A66" s="7" t="s">
        <v>60</v>
      </c>
      <c r="B66" s="8">
        <f>+[1]Operations!B7</f>
        <v>19704</v>
      </c>
      <c r="C66" s="8">
        <f>+[1]Operations!C7</f>
        <v>24938</v>
      </c>
      <c r="D66" s="8">
        <f>+[1]Operations!D7</f>
        <v>24000</v>
      </c>
      <c r="E66" s="8">
        <f>+[1]Operations!E7</f>
        <v>25000</v>
      </c>
      <c r="F66" s="8">
        <f>+[1]Operations!F7</f>
        <v>26000</v>
      </c>
    </row>
    <row r="67" spans="1:6" x14ac:dyDescent="0.25">
      <c r="A67" s="7" t="s">
        <v>61</v>
      </c>
      <c r="B67" s="8">
        <f>+[1]Operations!B8</f>
        <v>10004</v>
      </c>
      <c r="C67" s="8">
        <f>+[1]Operations!C8</f>
        <v>6894</v>
      </c>
      <c r="D67" s="8">
        <f>+[1]Operations!D8</f>
        <v>10000</v>
      </c>
      <c r="E67" s="8">
        <f>+[1]Operations!E8</f>
        <v>10000</v>
      </c>
      <c r="F67" s="8">
        <f>+[1]Operations!F8</f>
        <v>10000</v>
      </c>
    </row>
    <row r="68" spans="1:6" x14ac:dyDescent="0.25">
      <c r="A68" s="7" t="s">
        <v>62</v>
      </c>
      <c r="B68" s="8">
        <f>+[1]Operations!B9</f>
        <v>1896</v>
      </c>
      <c r="C68" s="8">
        <f>+[1]Operations!C9</f>
        <v>1416</v>
      </c>
      <c r="D68" s="8">
        <f>+[1]Operations!D9</f>
        <v>1500</v>
      </c>
      <c r="E68" s="8">
        <f>+[1]Operations!E9</f>
        <v>1550</v>
      </c>
      <c r="F68" s="8">
        <f>+[1]Operations!F9</f>
        <v>1600</v>
      </c>
    </row>
    <row r="69" spans="1:6" x14ac:dyDescent="0.25">
      <c r="A69" s="7" t="s">
        <v>63</v>
      </c>
      <c r="B69" s="8">
        <f>+[1]Operations!B10</f>
        <v>6000</v>
      </c>
      <c r="C69" s="8">
        <f>+[1]Operations!C10</f>
        <v>4327</v>
      </c>
      <c r="D69" s="8">
        <f>+[1]Operations!D10</f>
        <v>4500</v>
      </c>
      <c r="E69" s="8">
        <f>+[1]Operations!E10</f>
        <v>4500</v>
      </c>
      <c r="F69" s="8">
        <f>+[1]Operations!F10</f>
        <v>4500</v>
      </c>
    </row>
    <row r="70" spans="1:6" x14ac:dyDescent="0.25">
      <c r="A70" s="7" t="s">
        <v>64</v>
      </c>
      <c r="B70" s="8">
        <f>+[1]Operations!B13</f>
        <v>300</v>
      </c>
      <c r="C70" s="8">
        <f>+[1]Operations!C13</f>
        <v>225</v>
      </c>
      <c r="D70" s="8">
        <f>+[1]Operations!D13</f>
        <v>0</v>
      </c>
      <c r="E70" s="8">
        <f>+[1]Operations!E13</f>
        <v>0</v>
      </c>
      <c r="F70" s="8">
        <f>+[1]Operations!F13</f>
        <v>0</v>
      </c>
    </row>
    <row r="71" spans="1:6" x14ac:dyDescent="0.25">
      <c r="A71" s="7" t="s">
        <v>65</v>
      </c>
      <c r="B71" s="8">
        <f>+[1]Operations!B15</f>
        <v>6000</v>
      </c>
      <c r="C71" s="8">
        <f>+[1]Operations!C15</f>
        <v>12535</v>
      </c>
      <c r="D71" s="8">
        <f>+[1]Operations!D15</f>
        <v>10000</v>
      </c>
      <c r="E71" s="8">
        <f>+[1]Operations!E15</f>
        <v>10000</v>
      </c>
      <c r="F71" s="8">
        <f>+[1]Operations!F15</f>
        <v>10000</v>
      </c>
    </row>
    <row r="72" spans="1:6" x14ac:dyDescent="0.25">
      <c r="A72" s="7" t="s">
        <v>66</v>
      </c>
      <c r="B72" s="8">
        <f>+[1]Operations!B14</f>
        <v>9000</v>
      </c>
      <c r="C72" s="8">
        <f>+[1]Operations!C14</f>
        <v>7964</v>
      </c>
      <c r="D72" s="8">
        <f>+[1]Operations!D14</f>
        <v>8400</v>
      </c>
      <c r="E72" s="8">
        <f>+[1]Operations!E14</f>
        <v>8400</v>
      </c>
      <c r="F72" s="8">
        <f>+[1]Operations!F14</f>
        <v>8400</v>
      </c>
    </row>
    <row r="73" spans="1:6" x14ac:dyDescent="0.25">
      <c r="A73" s="7" t="s">
        <v>67</v>
      </c>
      <c r="B73" s="8">
        <f>+[1]Operations!B18</f>
        <v>5004</v>
      </c>
      <c r="C73" s="8">
        <f>+[1]Operations!C18</f>
        <v>0</v>
      </c>
      <c r="D73" s="8">
        <f>+[1]Operations!D18</f>
        <v>600</v>
      </c>
      <c r="E73" s="8">
        <f>+[1]Operations!E18</f>
        <v>600</v>
      </c>
      <c r="F73" s="8">
        <f>+[1]Operations!F18</f>
        <v>600</v>
      </c>
    </row>
    <row r="74" spans="1:6" x14ac:dyDescent="0.25">
      <c r="A74" s="7" t="s">
        <v>68</v>
      </c>
      <c r="B74" s="8">
        <f>+[1]Operations!B5</f>
        <v>4200</v>
      </c>
      <c r="C74" s="8">
        <f>+[1]Operations!C5</f>
        <v>2211</v>
      </c>
      <c r="D74" s="8">
        <f>+[1]Operations!D5</f>
        <v>1800</v>
      </c>
      <c r="E74" s="8">
        <f>+[1]Operations!E5</f>
        <v>1500</v>
      </c>
      <c r="F74" s="8">
        <f>+[1]Operations!F5</f>
        <v>1200</v>
      </c>
    </row>
    <row r="75" spans="1:6" x14ac:dyDescent="0.25">
      <c r="A75" s="7" t="s">
        <v>69</v>
      </c>
      <c r="B75" s="8">
        <f>+[1]Operations!B11</f>
        <v>7800</v>
      </c>
      <c r="C75" s="8">
        <f>+[1]Operations!C11</f>
        <v>7334</v>
      </c>
      <c r="D75" s="8">
        <f>+[1]Operations!D11</f>
        <v>10000</v>
      </c>
      <c r="E75" s="8">
        <f>+[1]Operations!E11</f>
        <v>10000</v>
      </c>
      <c r="F75" s="8">
        <f>+[1]Operations!F11</f>
        <v>10000</v>
      </c>
    </row>
    <row r="76" spans="1:6" x14ac:dyDescent="0.25">
      <c r="A76" s="7" t="s">
        <v>70</v>
      </c>
      <c r="B76" s="8">
        <f>+[1]Operations!B16</f>
        <v>2400</v>
      </c>
      <c r="C76" s="8">
        <f>+[1]Operations!C16</f>
        <v>2060</v>
      </c>
      <c r="D76" s="8">
        <f>+[1]Operations!D16</f>
        <v>2400</v>
      </c>
      <c r="E76" s="8">
        <f>+[1]Operations!E16</f>
        <v>2400</v>
      </c>
      <c r="F76" s="8">
        <f>+[1]Operations!F16</f>
        <v>2400</v>
      </c>
    </row>
    <row r="77" spans="1:6" x14ac:dyDescent="0.25">
      <c r="A77" s="7" t="s">
        <v>71</v>
      </c>
      <c r="B77" s="8">
        <f>+[1]Operations!B17</f>
        <v>4200</v>
      </c>
      <c r="C77" s="8">
        <f>+[1]Operations!C17</f>
        <v>2678</v>
      </c>
      <c r="D77" s="8">
        <f>+[1]Operations!D17</f>
        <v>4000</v>
      </c>
      <c r="E77" s="8">
        <f>+[1]Operations!E17</f>
        <v>4000</v>
      </c>
      <c r="F77" s="8">
        <f>+[1]Operations!F17</f>
        <v>4000</v>
      </c>
    </row>
    <row r="78" spans="1:6" x14ac:dyDescent="0.25">
      <c r="A78" s="7" t="s">
        <v>72</v>
      </c>
      <c r="B78" s="8">
        <f>+[1]Operations!B12</f>
        <v>1200</v>
      </c>
      <c r="C78" s="8">
        <f>+[1]Operations!C12</f>
        <v>1526</v>
      </c>
      <c r="D78" s="8">
        <f>+[1]Operations!D12</f>
        <v>250</v>
      </c>
      <c r="E78" s="8">
        <f>+[1]Operations!E12</f>
        <v>250</v>
      </c>
      <c r="F78" s="8">
        <f>+[1]Operations!F12</f>
        <v>250</v>
      </c>
    </row>
    <row r="79" spans="1:6" x14ac:dyDescent="0.25">
      <c r="A79" s="6"/>
      <c r="B79" s="5"/>
      <c r="C79" s="5"/>
      <c r="D79" s="5"/>
      <c r="E79" s="5"/>
      <c r="F79" s="5"/>
    </row>
    <row r="80" spans="1:6" x14ac:dyDescent="0.25">
      <c r="A80" s="7" t="s">
        <v>73</v>
      </c>
      <c r="B80" s="8">
        <f>+[1]Operations!B22</f>
        <v>66351</v>
      </c>
      <c r="C80" s="8">
        <f>+[1]Operations!C22</f>
        <v>62345.520000000004</v>
      </c>
      <c r="D80" s="8">
        <f>+[1]Operations!D22</f>
        <v>69000</v>
      </c>
      <c r="E80" s="8">
        <f>+[1]Operations!E22</f>
        <v>72000</v>
      </c>
      <c r="F80" s="8">
        <f>+[1]Operations!F22</f>
        <v>75000</v>
      </c>
    </row>
    <row r="81" spans="1:6" x14ac:dyDescent="0.25">
      <c r="A81" s="6"/>
      <c r="B81" s="5"/>
      <c r="C81" s="5"/>
      <c r="D81" s="5"/>
      <c r="E81" s="5"/>
      <c r="F81" s="5"/>
    </row>
    <row r="82" spans="1:6" x14ac:dyDescent="0.25">
      <c r="A82" s="7" t="s">
        <v>74</v>
      </c>
      <c r="B82" s="14">
        <v>210000</v>
      </c>
      <c r="C82" s="8">
        <v>160509</v>
      </c>
      <c r="D82" s="8">
        <f>+[1]Operations!D28</f>
        <v>170000</v>
      </c>
      <c r="E82" s="8">
        <f>+[1]Operations!E28</f>
        <v>175100</v>
      </c>
      <c r="F82" s="8">
        <f>+[1]Operations!F28</f>
        <v>180353</v>
      </c>
    </row>
    <row r="83" spans="1:6" x14ac:dyDescent="0.25">
      <c r="A83" s="7" t="s">
        <v>75</v>
      </c>
      <c r="B83" s="14">
        <v>89186</v>
      </c>
      <c r="C83" s="8">
        <v>82367</v>
      </c>
      <c r="D83" s="8">
        <f>+[1]Operations!D29</f>
        <v>90000</v>
      </c>
      <c r="E83" s="8">
        <f>+[1]Operations!E29</f>
        <v>92700</v>
      </c>
      <c r="F83" s="8">
        <f>+[1]Operations!F29</f>
        <v>95481</v>
      </c>
    </row>
    <row r="84" spans="1:6" x14ac:dyDescent="0.25">
      <c r="A84" s="7" t="s">
        <v>76</v>
      </c>
      <c r="B84" s="14">
        <v>14004</v>
      </c>
      <c r="C84" s="8">
        <v>13944.02</v>
      </c>
      <c r="D84" s="8">
        <f>+[1]Operations!D30</f>
        <v>15000</v>
      </c>
      <c r="E84" s="8">
        <f>+[1]Operations!E30</f>
        <v>15450</v>
      </c>
      <c r="F84" s="8">
        <f>+[1]Operations!F30</f>
        <v>15913.5</v>
      </c>
    </row>
    <row r="85" spans="1:6" x14ac:dyDescent="0.25">
      <c r="A85" s="7" t="s">
        <v>77</v>
      </c>
      <c r="B85" s="14">
        <v>78000</v>
      </c>
      <c r="C85" s="8">
        <v>73614</v>
      </c>
      <c r="D85" s="8">
        <f>+[1]Operations!D31</f>
        <v>79800</v>
      </c>
      <c r="E85" s="8">
        <f>+[1]Operations!E31</f>
        <v>82194</v>
      </c>
      <c r="F85" s="8">
        <f>+[1]Operations!F31</f>
        <v>84659.82</v>
      </c>
    </row>
    <row r="86" spans="1:6" x14ac:dyDescent="0.25">
      <c r="A86" s="7" t="s">
        <v>78</v>
      </c>
      <c r="B86" s="14">
        <v>78000</v>
      </c>
      <c r="C86" s="8">
        <v>69556</v>
      </c>
      <c r="D86" s="8">
        <f>+[1]Operations!D32</f>
        <v>72000</v>
      </c>
      <c r="E86" s="8">
        <f>+[1]Operations!E32</f>
        <v>74160</v>
      </c>
      <c r="F86" s="8">
        <f>+[1]Operations!F32</f>
        <v>76384.800000000003</v>
      </c>
    </row>
    <row r="87" spans="1:6" x14ac:dyDescent="0.25">
      <c r="A87" s="7"/>
      <c r="B87" s="14"/>
      <c r="C87" s="8"/>
      <c r="D87" s="8"/>
      <c r="E87" s="8"/>
      <c r="F87" s="8"/>
    </row>
    <row r="88" spans="1:6" x14ac:dyDescent="0.25">
      <c r="A88" s="7" t="s">
        <v>79</v>
      </c>
      <c r="B88" s="8"/>
      <c r="C88" s="8"/>
      <c r="D88" s="8"/>
      <c r="E88" s="8"/>
      <c r="F88" s="8"/>
    </row>
    <row r="89" spans="1:6" x14ac:dyDescent="0.25">
      <c r="A89" s="7" t="s">
        <v>80</v>
      </c>
      <c r="B89" s="8">
        <v>83551</v>
      </c>
      <c r="C89" s="8">
        <v>126041</v>
      </c>
      <c r="D89" s="8">
        <v>0</v>
      </c>
      <c r="E89" s="8">
        <v>0</v>
      </c>
      <c r="F89" s="8">
        <v>0</v>
      </c>
    </row>
    <row r="90" spans="1:6" x14ac:dyDescent="0.25">
      <c r="A90" s="7" t="s">
        <v>81</v>
      </c>
      <c r="B90" s="8"/>
      <c r="C90" s="8"/>
      <c r="D90" s="8"/>
      <c r="E90" s="8"/>
      <c r="F90" s="8"/>
    </row>
    <row r="91" spans="1:6" x14ac:dyDescent="0.25">
      <c r="A91" s="7" t="s">
        <v>82</v>
      </c>
      <c r="B91" s="8">
        <v>21984</v>
      </c>
      <c r="C91" s="8">
        <v>22039</v>
      </c>
      <c r="D91" s="8">
        <f>SUM([1]Mortgages!B26:B38)</f>
        <v>20100.298009313032</v>
      </c>
      <c r="E91" s="8">
        <f>SUM([1]Mortgages!B39:B51)</f>
        <v>18029.215205100692</v>
      </c>
      <c r="F91" s="8">
        <f>SUM([1]Mortgages!B52:B63)</f>
        <v>15936.490179625347</v>
      </c>
    </row>
    <row r="92" spans="1:6" x14ac:dyDescent="0.25">
      <c r="A92" s="7" t="s">
        <v>83</v>
      </c>
      <c r="B92" s="8"/>
      <c r="C92" s="8"/>
      <c r="D92" s="8"/>
      <c r="E92" s="8"/>
      <c r="F92" s="8"/>
    </row>
    <row r="93" spans="1:6" x14ac:dyDescent="0.25">
      <c r="A93" s="7" t="s">
        <v>84</v>
      </c>
      <c r="B93" s="8">
        <v>389904</v>
      </c>
      <c r="C93" s="8">
        <v>361449</v>
      </c>
      <c r="D93" s="8">
        <f>SUM([1]Mortgages!H27:H39)</f>
        <v>726166.58575576264</v>
      </c>
      <c r="E93" s="8">
        <f>SUM([1]Mortgages!H40:H52)</f>
        <v>689189.36984693585</v>
      </c>
      <c r="F93" s="8">
        <f>SUM([1]Mortgages!H53:H64)</f>
        <v>657910.7118225036</v>
      </c>
    </row>
    <row r="94" spans="1:6" x14ac:dyDescent="0.25">
      <c r="A94" s="7" t="s">
        <v>85</v>
      </c>
      <c r="B94" s="8">
        <v>201500</v>
      </c>
      <c r="C94" s="8">
        <f>+[1]Operations!C24</f>
        <v>0</v>
      </c>
      <c r="D94" s="8">
        <f>+[1]Operations!D24</f>
        <v>0</v>
      </c>
      <c r="E94" s="8">
        <f>+[1]Operations!E24</f>
        <v>0</v>
      </c>
      <c r="F94" s="8">
        <f>+[1]Operations!F24</f>
        <v>0</v>
      </c>
    </row>
    <row r="95" spans="1:6" x14ac:dyDescent="0.25">
      <c r="A95" s="7" t="s">
        <v>86</v>
      </c>
      <c r="B95" s="8">
        <v>610872</v>
      </c>
      <c r="C95" s="8">
        <f>+[1]Operations!C20</f>
        <v>623740</v>
      </c>
      <c r="D95" s="8">
        <f>+[1]Operations!D20</f>
        <v>860575</v>
      </c>
      <c r="E95" s="8">
        <f>+[1]Operations!E20</f>
        <v>839060.625</v>
      </c>
      <c r="F95" s="8">
        <f>+[1]Operations!F20</f>
        <v>818084.109375</v>
      </c>
    </row>
    <row r="96" spans="1:6" x14ac:dyDescent="0.25">
      <c r="A96" s="7" t="s">
        <v>87</v>
      </c>
      <c r="B96" s="8"/>
      <c r="C96" s="8">
        <v>0</v>
      </c>
      <c r="D96" s="8">
        <v>0</v>
      </c>
      <c r="E96" s="8">
        <v>0</v>
      </c>
      <c r="F96" s="8">
        <v>0</v>
      </c>
    </row>
    <row r="97" spans="1:6" x14ac:dyDescent="0.25">
      <c r="A97" s="7" t="s">
        <v>88</v>
      </c>
      <c r="B97" s="8"/>
      <c r="C97" s="8">
        <v>0</v>
      </c>
      <c r="D97" s="8">
        <v>0</v>
      </c>
      <c r="E97" s="8">
        <v>0</v>
      </c>
      <c r="F97" s="8">
        <v>0</v>
      </c>
    </row>
    <row r="98" spans="1:6" x14ac:dyDescent="0.25">
      <c r="A98" s="4" t="s">
        <v>89</v>
      </c>
      <c r="B98" s="11">
        <f>SUM(B62:B97)</f>
        <v>1930816</v>
      </c>
      <c r="C98" s="11">
        <f>SUM(C62:C97)</f>
        <v>1678022.54</v>
      </c>
      <c r="D98" s="11">
        <f>SUM(D62:D97)</f>
        <v>2194491.8837650758</v>
      </c>
      <c r="E98" s="11">
        <f>SUM(E62:E97)</f>
        <v>2150783.2100520367</v>
      </c>
      <c r="F98" s="11">
        <f>SUM(F62:F97)</f>
        <v>2113473.4313771292</v>
      </c>
    </row>
    <row r="99" spans="1:6" x14ac:dyDescent="0.25">
      <c r="A99" s="6"/>
      <c r="B99" s="5"/>
      <c r="C99" s="5"/>
      <c r="D99" s="5"/>
      <c r="E99" s="5"/>
      <c r="F99" s="5"/>
    </row>
    <row r="100" spans="1:6" x14ac:dyDescent="0.25">
      <c r="A100" s="6"/>
      <c r="B100" s="5"/>
      <c r="C100" s="5"/>
      <c r="D100" s="5"/>
      <c r="E100" s="5"/>
      <c r="F100" s="5"/>
    </row>
    <row r="101" spans="1:6" x14ac:dyDescent="0.25">
      <c r="A101" s="6"/>
      <c r="B101" s="5"/>
      <c r="C101" s="5"/>
      <c r="D101" s="5"/>
      <c r="E101" s="5"/>
      <c r="F101" s="5"/>
    </row>
    <row r="102" spans="1:6" x14ac:dyDescent="0.25">
      <c r="A102" s="6"/>
      <c r="B102" s="5"/>
      <c r="C102" s="5"/>
      <c r="D102" s="5"/>
      <c r="E102" s="5"/>
      <c r="F102" s="5"/>
    </row>
    <row r="103" spans="1:6" x14ac:dyDescent="0.25">
      <c r="A103" s="6"/>
      <c r="B103" s="5"/>
      <c r="C103" s="5"/>
      <c r="D103" s="5"/>
      <c r="E103" s="5"/>
      <c r="F103" s="5"/>
    </row>
    <row r="104" spans="1:6" x14ac:dyDescent="0.25">
      <c r="A104" s="4" t="s">
        <v>90</v>
      </c>
      <c r="B104" s="5"/>
      <c r="C104" s="5"/>
      <c r="D104" s="5"/>
      <c r="E104" s="5"/>
      <c r="F104" s="5"/>
    </row>
    <row r="105" spans="1:6" x14ac:dyDescent="0.25">
      <c r="A105" s="7" t="s">
        <v>91</v>
      </c>
      <c r="B105" s="8">
        <v>150000</v>
      </c>
      <c r="C105" s="8">
        <v>191688</v>
      </c>
      <c r="D105" s="8">
        <f>+[1]Revenues!F85*0.48</f>
        <v>190272.96</v>
      </c>
      <c r="E105" s="8">
        <f>+[1]Revenues!H85*0.47</f>
        <v>216435</v>
      </c>
      <c r="F105" s="8">
        <f>+[1]Revenues!J85*0.46</f>
        <v>234611.04</v>
      </c>
    </row>
    <row r="106" spans="1:6" x14ac:dyDescent="0.25">
      <c r="A106" s="7" t="s">
        <v>92</v>
      </c>
      <c r="B106" s="8">
        <v>13404</v>
      </c>
      <c r="C106" s="8">
        <v>18467</v>
      </c>
      <c r="D106" s="8">
        <f>+D105*0.09</f>
        <v>17124.5664</v>
      </c>
      <c r="E106" s="8">
        <f t="shared" ref="E106:F106" si="9">+E105*0.09</f>
        <v>19479.149999999998</v>
      </c>
      <c r="F106" s="8">
        <f t="shared" si="9"/>
        <v>21114.993600000002</v>
      </c>
    </row>
    <row r="107" spans="1:6" x14ac:dyDescent="0.25">
      <c r="A107" s="7" t="s">
        <v>93</v>
      </c>
      <c r="B107" s="8">
        <v>3096</v>
      </c>
      <c r="C107" s="8">
        <v>2208</v>
      </c>
      <c r="D107" s="8">
        <v>2500</v>
      </c>
      <c r="E107" s="8">
        <v>2500</v>
      </c>
      <c r="F107" s="8">
        <v>2500</v>
      </c>
    </row>
    <row r="108" spans="1:6" x14ac:dyDescent="0.25">
      <c r="A108" s="7" t="s">
        <v>94</v>
      </c>
      <c r="B108" s="8">
        <v>1800</v>
      </c>
      <c r="C108" s="8">
        <v>715</v>
      </c>
      <c r="D108" s="8">
        <v>1000</v>
      </c>
      <c r="E108" s="8">
        <v>1000</v>
      </c>
      <c r="F108" s="8">
        <v>1000</v>
      </c>
    </row>
    <row r="109" spans="1:6" x14ac:dyDescent="0.25">
      <c r="A109" s="7" t="s">
        <v>95</v>
      </c>
      <c r="B109" s="8">
        <v>4500</v>
      </c>
      <c r="C109" s="8">
        <v>4493</v>
      </c>
      <c r="D109" s="8">
        <v>4500</v>
      </c>
      <c r="E109" s="8">
        <v>4500</v>
      </c>
      <c r="F109" s="8">
        <v>4500</v>
      </c>
    </row>
    <row r="110" spans="1:6" x14ac:dyDescent="0.25">
      <c r="A110" s="7" t="s">
        <v>96</v>
      </c>
      <c r="B110" s="8">
        <v>800</v>
      </c>
      <c r="C110" s="8">
        <v>400</v>
      </c>
      <c r="D110" s="8">
        <v>800</v>
      </c>
      <c r="E110" s="8">
        <v>800</v>
      </c>
      <c r="F110" s="8">
        <v>800</v>
      </c>
    </row>
    <row r="111" spans="1:6" x14ac:dyDescent="0.25">
      <c r="A111" s="4" t="s">
        <v>97</v>
      </c>
      <c r="B111" s="11">
        <f t="shared" ref="B111:F111" si="10">SUM(B105:B110)</f>
        <v>173600</v>
      </c>
      <c r="C111" s="11">
        <f t="shared" si="10"/>
        <v>217971</v>
      </c>
      <c r="D111" s="11">
        <f t="shared" si="10"/>
        <v>216197.5264</v>
      </c>
      <c r="E111" s="11">
        <f t="shared" si="10"/>
        <v>244714.15</v>
      </c>
      <c r="F111" s="11">
        <f t="shared" si="10"/>
        <v>264526.03360000002</v>
      </c>
    </row>
    <row r="112" spans="1:6" x14ac:dyDescent="0.25">
      <c r="A112" s="6"/>
      <c r="B112" s="5"/>
      <c r="C112" s="5"/>
      <c r="D112" s="5"/>
      <c r="E112" s="5"/>
      <c r="F112" s="5"/>
    </row>
    <row r="113" spans="1:6" x14ac:dyDescent="0.25">
      <c r="A113" s="4" t="s">
        <v>98</v>
      </c>
      <c r="B113" s="5"/>
      <c r="C113" s="5"/>
      <c r="D113" s="5"/>
      <c r="E113" s="5"/>
      <c r="F113" s="5"/>
    </row>
    <row r="114" spans="1:6" x14ac:dyDescent="0.25">
      <c r="A114" s="7" t="s">
        <v>99</v>
      </c>
      <c r="B114" s="8">
        <v>12996</v>
      </c>
      <c r="C114" s="8">
        <v>15137.98</v>
      </c>
      <c r="D114" s="8">
        <v>15000</v>
      </c>
      <c r="E114" s="8">
        <v>15000</v>
      </c>
      <c r="F114" s="8">
        <v>15000</v>
      </c>
    </row>
    <row r="115" spans="1:6" x14ac:dyDescent="0.25">
      <c r="A115" s="7" t="s">
        <v>100</v>
      </c>
      <c r="B115" s="8">
        <v>2004</v>
      </c>
      <c r="C115" s="8">
        <v>5126.0200000000004</v>
      </c>
      <c r="D115" s="8">
        <v>3000</v>
      </c>
      <c r="E115" s="8">
        <v>3000</v>
      </c>
      <c r="F115" s="8">
        <v>3000</v>
      </c>
    </row>
    <row r="116" spans="1:6" x14ac:dyDescent="0.25">
      <c r="A116" s="4" t="s">
        <v>101</v>
      </c>
      <c r="B116" s="11">
        <f t="shared" ref="B116:F116" si="11">SUM(B114:B115)</f>
        <v>15000</v>
      </c>
      <c r="C116" s="11">
        <f t="shared" si="11"/>
        <v>20264</v>
      </c>
      <c r="D116" s="11">
        <f t="shared" si="11"/>
        <v>18000</v>
      </c>
      <c r="E116" s="11">
        <f t="shared" si="11"/>
        <v>18000</v>
      </c>
      <c r="F116" s="11">
        <f t="shared" si="11"/>
        <v>18000</v>
      </c>
    </row>
    <row r="117" spans="1:6" x14ac:dyDescent="0.25">
      <c r="A117" s="6"/>
      <c r="B117" s="5"/>
      <c r="C117" s="5"/>
      <c r="D117" s="5"/>
      <c r="E117" s="5"/>
      <c r="F117" s="5"/>
    </row>
    <row r="118" spans="1:6" x14ac:dyDescent="0.25">
      <c r="A118" s="4" t="s">
        <v>102</v>
      </c>
      <c r="B118" s="5"/>
      <c r="C118" s="5"/>
      <c r="D118" s="5"/>
      <c r="E118" s="5"/>
      <c r="F118" s="5"/>
    </row>
    <row r="119" spans="1:6" x14ac:dyDescent="0.25">
      <c r="A119" s="7" t="s">
        <v>103</v>
      </c>
      <c r="B119" s="8"/>
      <c r="C119" s="8">
        <f>+'[1]Kit Rec HK'!C17</f>
        <v>3310</v>
      </c>
      <c r="D119" s="8">
        <f>+'[1]Kit Rec HK'!D17</f>
        <v>5000</v>
      </c>
      <c r="E119" s="8">
        <f>+'[1]Kit Rec HK'!E17</f>
        <v>5000</v>
      </c>
      <c r="F119" s="8">
        <f>+'[1]Kit Rec HK'!F17</f>
        <v>5000</v>
      </c>
    </row>
    <row r="120" spans="1:6" x14ac:dyDescent="0.25">
      <c r="A120" s="7" t="s">
        <v>104</v>
      </c>
      <c r="B120" s="8">
        <v>1500</v>
      </c>
      <c r="C120" s="8">
        <f>+'[1]Kit Rec HK'!C18</f>
        <v>800</v>
      </c>
      <c r="D120" s="8">
        <f>+'[1]Kit Rec HK'!D18</f>
        <v>1000</v>
      </c>
      <c r="E120" s="8">
        <f>+'[1]Kit Rec HK'!E18</f>
        <v>1200</v>
      </c>
      <c r="F120" s="8">
        <f>+'[1]Kit Rec HK'!F18</f>
        <v>1200</v>
      </c>
    </row>
    <row r="121" spans="1:6" x14ac:dyDescent="0.25">
      <c r="A121" s="7" t="s">
        <v>105</v>
      </c>
      <c r="B121" s="8">
        <v>15500</v>
      </c>
      <c r="C121" s="8">
        <f>+'[1]Kit Rec HK'!C19</f>
        <v>10490</v>
      </c>
      <c r="D121" s="8">
        <f>+'[1]Kit Rec HK'!D19</f>
        <v>10000</v>
      </c>
      <c r="E121" s="8">
        <f>+'[1]Kit Rec HK'!E19</f>
        <v>10000</v>
      </c>
      <c r="F121" s="8">
        <f>+'[1]Kit Rec HK'!F19</f>
        <v>10000</v>
      </c>
    </row>
    <row r="122" spans="1:6" x14ac:dyDescent="0.25">
      <c r="A122" s="4" t="s">
        <v>106</v>
      </c>
      <c r="B122" s="11">
        <f t="shared" ref="B122:F122" si="12">SUM(B119:B121)</f>
        <v>17000</v>
      </c>
      <c r="C122" s="11">
        <f t="shared" si="12"/>
        <v>14600</v>
      </c>
      <c r="D122" s="11">
        <f t="shared" si="12"/>
        <v>16000</v>
      </c>
      <c r="E122" s="11">
        <f t="shared" si="12"/>
        <v>16200</v>
      </c>
      <c r="F122" s="11">
        <f t="shared" si="12"/>
        <v>16200</v>
      </c>
    </row>
    <row r="123" spans="1:6" x14ac:dyDescent="0.25">
      <c r="A123" s="6"/>
      <c r="B123" s="5"/>
      <c r="C123" s="5"/>
      <c r="D123" s="5"/>
      <c r="E123" s="5"/>
      <c r="F123" s="5"/>
    </row>
    <row r="124" spans="1:6" x14ac:dyDescent="0.25">
      <c r="A124" s="4" t="s">
        <v>107</v>
      </c>
      <c r="B124" s="5"/>
      <c r="C124" s="5"/>
      <c r="D124" s="5"/>
      <c r="E124" s="5"/>
      <c r="F124" s="5"/>
    </row>
    <row r="125" spans="1:6" x14ac:dyDescent="0.25">
      <c r="A125" s="7" t="s">
        <v>108</v>
      </c>
      <c r="B125" s="8">
        <v>18000</v>
      </c>
      <c r="C125" s="8">
        <f>+[1]Maintenance!C3</f>
        <v>13181</v>
      </c>
      <c r="D125" s="8">
        <f>+[1]Maintenance!D3</f>
        <v>20000</v>
      </c>
      <c r="E125" s="8">
        <f>+[1]Maintenance!E3</f>
        <v>20000</v>
      </c>
      <c r="F125" s="8">
        <f>+[1]Maintenance!F3</f>
        <v>20000</v>
      </c>
    </row>
    <row r="126" spans="1:6" x14ac:dyDescent="0.25">
      <c r="A126" s="7" t="s">
        <v>109</v>
      </c>
      <c r="B126" s="8">
        <v>12000</v>
      </c>
      <c r="C126" s="8">
        <f>+[1]Maintenance!C4</f>
        <v>6479</v>
      </c>
      <c r="D126" s="8">
        <f>+[1]Maintenance!D4</f>
        <v>15000</v>
      </c>
      <c r="E126" s="8">
        <f>+[1]Maintenance!E4</f>
        <v>15000</v>
      </c>
      <c r="F126" s="8">
        <f>+[1]Maintenance!F4</f>
        <v>15000</v>
      </c>
    </row>
    <row r="127" spans="1:6" x14ac:dyDescent="0.25">
      <c r="A127" s="7" t="s">
        <v>110</v>
      </c>
      <c r="B127" s="8"/>
      <c r="C127" s="8">
        <f>+[1]Maintenance!C5</f>
        <v>3272</v>
      </c>
      <c r="D127" s="8">
        <f>+[1]Maintenance!D5</f>
        <v>2500</v>
      </c>
      <c r="E127" s="8">
        <f>+[1]Maintenance!E5</f>
        <v>2750</v>
      </c>
      <c r="F127" s="8">
        <f>+[1]Maintenance!F5</f>
        <v>3000</v>
      </c>
    </row>
    <row r="128" spans="1:6" x14ac:dyDescent="0.25">
      <c r="A128" s="7" t="s">
        <v>111</v>
      </c>
      <c r="B128" s="8">
        <v>18500</v>
      </c>
      <c r="C128" s="8">
        <f>+[1]Maintenance!C6</f>
        <v>18403</v>
      </c>
      <c r="D128" s="8">
        <f>+[1]Maintenance!D6</f>
        <v>20000</v>
      </c>
      <c r="E128" s="8">
        <f>+[1]Maintenance!E6</f>
        <v>20000</v>
      </c>
      <c r="F128" s="8">
        <f>+[1]Maintenance!F6</f>
        <v>20000</v>
      </c>
    </row>
    <row r="129" spans="1:6" x14ac:dyDescent="0.25">
      <c r="A129" s="7" t="s">
        <v>112</v>
      </c>
      <c r="B129" s="8">
        <v>12504</v>
      </c>
      <c r="C129" s="8">
        <f>+[1]Maintenance!C7</f>
        <v>9290</v>
      </c>
      <c r="D129" s="8">
        <f>+[1]Maintenance!D7</f>
        <v>10000</v>
      </c>
      <c r="E129" s="8">
        <f>+[1]Maintenance!E7</f>
        <v>10000</v>
      </c>
      <c r="F129" s="8">
        <f>+[1]Maintenance!F7</f>
        <v>10000</v>
      </c>
    </row>
    <row r="130" spans="1:6" x14ac:dyDescent="0.25">
      <c r="A130" s="7" t="s">
        <v>113</v>
      </c>
      <c r="B130" s="8">
        <v>9000</v>
      </c>
      <c r="C130" s="8">
        <f>+[1]Maintenance!C8</f>
        <v>13321</v>
      </c>
      <c r="D130" s="8">
        <f>+[1]Maintenance!D8</f>
        <v>9000</v>
      </c>
      <c r="E130" s="8">
        <f>+[1]Maintenance!E8</f>
        <v>9000</v>
      </c>
      <c r="F130" s="8">
        <f>+[1]Maintenance!F8</f>
        <v>9000</v>
      </c>
    </row>
    <row r="131" spans="1:6" x14ac:dyDescent="0.25">
      <c r="A131" s="7" t="s">
        <v>114</v>
      </c>
      <c r="B131" s="8">
        <v>2500</v>
      </c>
      <c r="C131" s="8">
        <f>+[1]Maintenance!C9</f>
        <v>1850</v>
      </c>
      <c r="D131" s="8">
        <f>+[1]Maintenance!D9</f>
        <v>3000</v>
      </c>
      <c r="E131" s="8">
        <f>+[1]Maintenance!E9</f>
        <v>3000</v>
      </c>
      <c r="F131" s="8">
        <f>+[1]Maintenance!F9</f>
        <v>3000</v>
      </c>
    </row>
    <row r="132" spans="1:6" x14ac:dyDescent="0.25">
      <c r="A132" s="7" t="s">
        <v>115</v>
      </c>
      <c r="B132" s="8">
        <v>2304</v>
      </c>
      <c r="C132" s="8">
        <f>+[1]Maintenance!C10</f>
        <v>839</v>
      </c>
      <c r="D132" s="8">
        <f>+[1]Maintenance!D10</f>
        <v>2000</v>
      </c>
      <c r="E132" s="8">
        <f>+[1]Maintenance!E10</f>
        <v>2000</v>
      </c>
      <c r="F132" s="8">
        <f>+[1]Maintenance!F10</f>
        <v>2000</v>
      </c>
    </row>
    <row r="133" spans="1:6" x14ac:dyDescent="0.25">
      <c r="A133" s="7" t="s">
        <v>116</v>
      </c>
      <c r="B133" s="8">
        <v>150</v>
      </c>
      <c r="C133" s="8">
        <f>+[1]Maintenance!C11</f>
        <v>119</v>
      </c>
      <c r="D133" s="8">
        <f>+[1]Maintenance!D11</f>
        <v>150</v>
      </c>
      <c r="E133" s="8">
        <f>+[1]Maintenance!E11</f>
        <v>150</v>
      </c>
      <c r="F133" s="8">
        <f>+[1]Maintenance!F11</f>
        <v>150</v>
      </c>
    </row>
    <row r="134" spans="1:6" x14ac:dyDescent="0.25">
      <c r="A134" s="7" t="s">
        <v>117</v>
      </c>
      <c r="B134" s="8">
        <v>1800</v>
      </c>
      <c r="C134" s="8">
        <f>+[1]Maintenance!C12</f>
        <v>1588</v>
      </c>
      <c r="D134" s="8">
        <f>+[1]Maintenance!D12</f>
        <v>1800</v>
      </c>
      <c r="E134" s="8">
        <f>+[1]Maintenance!E12</f>
        <v>1800</v>
      </c>
      <c r="F134" s="8">
        <f>+[1]Maintenance!F12</f>
        <v>1800</v>
      </c>
    </row>
    <row r="135" spans="1:6" x14ac:dyDescent="0.25">
      <c r="A135" s="7" t="s">
        <v>118</v>
      </c>
      <c r="B135" s="8">
        <v>5000</v>
      </c>
      <c r="C135" s="8">
        <f>+[1]Maintenance!C13</f>
        <v>5000</v>
      </c>
      <c r="D135" s="8">
        <f>+[1]Maintenance!D13</f>
        <v>6500</v>
      </c>
      <c r="E135" s="8">
        <f>+[1]Maintenance!E13</f>
        <v>6500</v>
      </c>
      <c r="F135" s="8">
        <f>+[1]Maintenance!F13</f>
        <v>6500</v>
      </c>
    </row>
    <row r="136" spans="1:6" x14ac:dyDescent="0.25">
      <c r="A136" s="7" t="s">
        <v>119</v>
      </c>
      <c r="B136" s="8">
        <v>15000</v>
      </c>
      <c r="C136" s="8">
        <f>+[1]Maintenance!C14</f>
        <v>11113</v>
      </c>
      <c r="D136" s="8">
        <f>+[1]Maintenance!D14</f>
        <v>15000</v>
      </c>
      <c r="E136" s="8">
        <f>+[1]Maintenance!E14</f>
        <v>15000</v>
      </c>
      <c r="F136" s="8">
        <f>+[1]Maintenance!F14</f>
        <v>15000</v>
      </c>
    </row>
    <row r="137" spans="1:6" x14ac:dyDescent="0.25">
      <c r="A137" s="7" t="s">
        <v>120</v>
      </c>
      <c r="B137" s="8">
        <v>20004</v>
      </c>
      <c r="C137" s="8">
        <f>+[1]Maintenance!C15</f>
        <v>77</v>
      </c>
      <c r="D137" s="8">
        <f>+[1]Maintenance!D15</f>
        <v>0</v>
      </c>
      <c r="E137" s="8">
        <f>+[1]Maintenance!E15</f>
        <v>0</v>
      </c>
      <c r="F137" s="8">
        <f>+[1]Maintenance!F15</f>
        <v>0</v>
      </c>
    </row>
    <row r="138" spans="1:6" x14ac:dyDescent="0.25">
      <c r="A138" s="7" t="s">
        <v>121</v>
      </c>
      <c r="B138" s="8"/>
      <c r="C138" s="8">
        <f>+[1]Maintenance!C16</f>
        <v>80965</v>
      </c>
      <c r="D138" s="8">
        <f>+[1]Maintenance!D16</f>
        <v>75000</v>
      </c>
      <c r="E138" s="8">
        <f>+[1]Maintenance!E16</f>
        <v>75000</v>
      </c>
      <c r="F138" s="8">
        <f>+[1]Maintenance!F16</f>
        <v>75000</v>
      </c>
    </row>
    <row r="139" spans="1:6" x14ac:dyDescent="0.25">
      <c r="A139" s="7" t="s">
        <v>122</v>
      </c>
      <c r="B139" s="8">
        <v>69996</v>
      </c>
      <c r="C139" s="8">
        <f>+[1]Maintenance!C17</f>
        <v>74219</v>
      </c>
      <c r="D139" s="8">
        <f>+[1]Maintenance!D17</f>
        <v>75000</v>
      </c>
      <c r="E139" s="8">
        <f>+[1]Maintenance!E17</f>
        <v>75000</v>
      </c>
      <c r="F139" s="8">
        <f>+[1]Maintenance!F17</f>
        <v>75000</v>
      </c>
    </row>
    <row r="140" spans="1:6" x14ac:dyDescent="0.25">
      <c r="A140" s="7" t="s">
        <v>123</v>
      </c>
      <c r="B140" s="8">
        <v>24996</v>
      </c>
      <c r="C140" s="8">
        <f>+[1]Maintenance!C18</f>
        <v>0</v>
      </c>
      <c r="D140" s="8">
        <f>+[1]Maintenance!D18</f>
        <v>0</v>
      </c>
      <c r="E140" s="8">
        <f>+[1]Maintenance!E18</f>
        <v>0</v>
      </c>
      <c r="F140" s="8">
        <f>+[1]Maintenance!F18</f>
        <v>0</v>
      </c>
    </row>
    <row r="141" spans="1:6" x14ac:dyDescent="0.25">
      <c r="A141" s="7" t="s">
        <v>124</v>
      </c>
      <c r="B141" s="8">
        <v>50004</v>
      </c>
      <c r="C141" s="8">
        <f>+[1]Maintenance!C19</f>
        <v>36576</v>
      </c>
      <c r="D141" s="8">
        <f>+[1]Maintenance!D19</f>
        <v>60000</v>
      </c>
      <c r="E141" s="8">
        <f>+[1]Maintenance!E19</f>
        <v>60000</v>
      </c>
      <c r="F141" s="8">
        <f>+[1]Maintenance!F19</f>
        <v>60000</v>
      </c>
    </row>
    <row r="142" spans="1:6" x14ac:dyDescent="0.25">
      <c r="A142" s="4" t="s">
        <v>125</v>
      </c>
      <c r="B142" s="11">
        <f t="shared" ref="B142:F142" si="13">SUM(B125:B141)</f>
        <v>261758</v>
      </c>
      <c r="C142" s="11">
        <f t="shared" si="13"/>
        <v>276292</v>
      </c>
      <c r="D142" s="11">
        <f t="shared" si="13"/>
        <v>314950</v>
      </c>
      <c r="E142" s="11">
        <f t="shared" si="13"/>
        <v>315200</v>
      </c>
      <c r="F142" s="11">
        <f t="shared" si="13"/>
        <v>315450</v>
      </c>
    </row>
    <row r="143" spans="1:6" x14ac:dyDescent="0.25">
      <c r="A143" s="6"/>
      <c r="B143" s="5"/>
      <c r="C143" s="5"/>
      <c r="D143" s="5"/>
      <c r="E143" s="5"/>
      <c r="F143" s="5"/>
    </row>
    <row r="144" spans="1:6" x14ac:dyDescent="0.25">
      <c r="A144" s="4" t="s">
        <v>126</v>
      </c>
      <c r="B144" s="5"/>
      <c r="C144" s="5"/>
      <c r="D144" s="5"/>
      <c r="E144" s="5"/>
      <c r="F144" s="5"/>
    </row>
    <row r="145" spans="1:6" x14ac:dyDescent="0.25">
      <c r="A145" s="7" t="s">
        <v>127</v>
      </c>
      <c r="B145" s="8">
        <v>-366300</v>
      </c>
      <c r="C145" s="8">
        <v>-367376</v>
      </c>
      <c r="D145" s="8">
        <v>-380000</v>
      </c>
      <c r="E145" s="8">
        <v>-400000</v>
      </c>
      <c r="F145" s="8">
        <v>-420000</v>
      </c>
    </row>
    <row r="146" spans="1:6" x14ac:dyDescent="0.25">
      <c r="A146" s="7" t="s">
        <v>128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</row>
    <row r="147" spans="1:6" x14ac:dyDescent="0.25">
      <c r="A147" s="7" t="s">
        <v>129</v>
      </c>
      <c r="B147" s="8">
        <v>0</v>
      </c>
      <c r="C147" s="8">
        <v>-1165</v>
      </c>
      <c r="D147" s="8">
        <v>0</v>
      </c>
      <c r="E147" s="8">
        <v>0</v>
      </c>
      <c r="F147" s="8">
        <v>0</v>
      </c>
    </row>
    <row r="148" spans="1:6" x14ac:dyDescent="0.25">
      <c r="A148" s="7" t="s">
        <v>130</v>
      </c>
      <c r="B148" s="8">
        <f t="shared" ref="B148:F148" si="14">SUM(B145:B147)</f>
        <v>-366300</v>
      </c>
      <c r="C148" s="8">
        <f t="shared" si="14"/>
        <v>-368541</v>
      </c>
      <c r="D148" s="8">
        <f t="shared" si="14"/>
        <v>-380000</v>
      </c>
      <c r="E148" s="8">
        <f t="shared" si="14"/>
        <v>-400000</v>
      </c>
      <c r="F148" s="8">
        <f t="shared" si="14"/>
        <v>-420000</v>
      </c>
    </row>
    <row r="149" spans="1:6" x14ac:dyDescent="0.25">
      <c r="A149" s="7" t="s">
        <v>131</v>
      </c>
      <c r="B149" s="8">
        <v>336844</v>
      </c>
      <c r="C149" s="8">
        <v>337484.63224250008</v>
      </c>
      <c r="D149" s="8">
        <v>340000</v>
      </c>
      <c r="E149" s="8">
        <v>350000</v>
      </c>
      <c r="F149" s="8">
        <v>360000</v>
      </c>
    </row>
    <row r="150" spans="1:6" x14ac:dyDescent="0.25">
      <c r="A150" s="7" t="s">
        <v>132</v>
      </c>
      <c r="B150" s="8">
        <v>0</v>
      </c>
      <c r="C150" s="8">
        <v>6567</v>
      </c>
      <c r="D150" s="8">
        <v>0</v>
      </c>
      <c r="E150" s="8"/>
      <c r="F150" s="8"/>
    </row>
    <row r="151" spans="1:6" x14ac:dyDescent="0.25">
      <c r="A151" s="7" t="s">
        <v>133</v>
      </c>
      <c r="B151" s="8">
        <v>6330</v>
      </c>
      <c r="C151" s="8">
        <f>+[1]Staffing!F60</f>
        <v>6945.1200000000008</v>
      </c>
      <c r="D151" s="8">
        <f>+[1]Staffing!J60</f>
        <v>7366.7879999999996</v>
      </c>
      <c r="E151" s="8">
        <f>+[1]Staffing!N60</f>
        <v>7684.8993</v>
      </c>
      <c r="F151" s="8">
        <f>+[1]Staffing!R60</f>
        <v>8012.7883367999993</v>
      </c>
    </row>
    <row r="152" spans="1:6" x14ac:dyDescent="0.25">
      <c r="A152" s="7" t="s">
        <v>134</v>
      </c>
      <c r="B152" s="8">
        <v>12702</v>
      </c>
      <c r="C152" s="8">
        <f>+[1]Staffing!F61</f>
        <v>14220.96</v>
      </c>
      <c r="D152" s="8">
        <f>+[1]Staffing!J61</f>
        <v>14733.575999999999</v>
      </c>
      <c r="E152" s="8">
        <f>+[1]Staffing!N61</f>
        <v>15369.7986</v>
      </c>
      <c r="F152" s="8">
        <f>+[1]Staffing!R61</f>
        <v>15677.194571999999</v>
      </c>
    </row>
    <row r="153" spans="1:6" x14ac:dyDescent="0.25">
      <c r="A153" s="7" t="s">
        <v>135</v>
      </c>
      <c r="B153" s="8">
        <v>4596</v>
      </c>
      <c r="C153" s="8">
        <f>+[1]Staffing!F62</f>
        <v>2381.1839999999997</v>
      </c>
      <c r="D153" s="8">
        <f>+[1]Staffing!J62</f>
        <v>5022.8099999999995</v>
      </c>
      <c r="E153" s="8">
        <f>+[1]Staffing!N62</f>
        <v>5123.2662</v>
      </c>
      <c r="F153" s="8">
        <f>+[1]Staffing!R62</f>
        <v>5225.7315239999998</v>
      </c>
    </row>
    <row r="154" spans="1:6" x14ac:dyDescent="0.25">
      <c r="A154" s="7" t="s">
        <v>136</v>
      </c>
      <c r="B154" s="8">
        <v>15504</v>
      </c>
      <c r="C154" s="8">
        <f>+[1]Staffing!F63</f>
        <v>14882.4</v>
      </c>
      <c r="D154" s="8">
        <f>+[1]Staffing!J63</f>
        <v>15068.43</v>
      </c>
      <c r="E154" s="8">
        <f>+[1]Staffing!N63</f>
        <v>15369.7986</v>
      </c>
      <c r="F154" s="8">
        <f>+[1]Staffing!R63</f>
        <v>15677.194571999999</v>
      </c>
    </row>
    <row r="155" spans="1:6" x14ac:dyDescent="0.25">
      <c r="A155" s="7" t="s">
        <v>137</v>
      </c>
      <c r="B155" s="8">
        <v>15600</v>
      </c>
      <c r="C155" s="8">
        <f>+[1]Staffing!F64</f>
        <v>9921.6</v>
      </c>
      <c r="D155" s="8">
        <f>+[1]Staffing!J64</f>
        <v>10045.619999999999</v>
      </c>
      <c r="E155" s="8">
        <f>+[1]Staffing!N64</f>
        <v>10246.5324</v>
      </c>
      <c r="F155" s="8">
        <f>+[1]Staffing!R64</f>
        <v>10451.463048</v>
      </c>
    </row>
    <row r="156" spans="1:6" x14ac:dyDescent="0.25">
      <c r="A156" s="7" t="s">
        <v>138</v>
      </c>
      <c r="B156" s="8">
        <v>1800</v>
      </c>
      <c r="C156" s="8">
        <v>1533</v>
      </c>
      <c r="D156" s="8">
        <v>1800</v>
      </c>
      <c r="E156" s="8">
        <v>1800</v>
      </c>
      <c r="F156" s="8">
        <v>1800</v>
      </c>
    </row>
    <row r="157" spans="1:6" x14ac:dyDescent="0.25">
      <c r="A157" s="7" t="s">
        <v>139</v>
      </c>
      <c r="B157" s="8">
        <v>2500</v>
      </c>
      <c r="C157" s="8">
        <v>7839</v>
      </c>
      <c r="D157" s="8">
        <v>3000</v>
      </c>
      <c r="E157" s="8">
        <v>3000</v>
      </c>
      <c r="F157" s="8">
        <v>3000</v>
      </c>
    </row>
    <row r="158" spans="1:6" x14ac:dyDescent="0.25">
      <c r="A158" s="7" t="s">
        <v>140</v>
      </c>
      <c r="B158" s="8">
        <v>600</v>
      </c>
      <c r="C158" s="8">
        <v>1191</v>
      </c>
      <c r="D158" s="8">
        <v>900</v>
      </c>
      <c r="E158" s="8">
        <v>900</v>
      </c>
      <c r="F158" s="8">
        <v>900</v>
      </c>
    </row>
    <row r="159" spans="1:6" x14ac:dyDescent="0.25">
      <c r="A159" s="7" t="s">
        <v>141</v>
      </c>
      <c r="B159" s="8">
        <v>600</v>
      </c>
      <c r="C159" s="8">
        <v>968</v>
      </c>
      <c r="D159" s="8">
        <v>1000</v>
      </c>
      <c r="E159" s="8">
        <v>1000</v>
      </c>
      <c r="F159" s="8">
        <v>1000</v>
      </c>
    </row>
    <row r="160" spans="1:6" x14ac:dyDescent="0.25">
      <c r="A160" s="7" t="s">
        <v>142</v>
      </c>
      <c r="B160" s="8">
        <v>500</v>
      </c>
      <c r="C160" s="8">
        <v>255</v>
      </c>
      <c r="D160" s="8">
        <v>500</v>
      </c>
      <c r="E160" s="8">
        <v>500</v>
      </c>
      <c r="F160" s="8">
        <v>500</v>
      </c>
    </row>
    <row r="161" spans="1:6" x14ac:dyDescent="0.25">
      <c r="A161" s="7" t="s">
        <v>143</v>
      </c>
      <c r="B161" s="11">
        <f>SUM(B149:B160)</f>
        <v>397576</v>
      </c>
      <c r="C161" s="11">
        <f>SUM(C149:C160)</f>
        <v>404188.89624250011</v>
      </c>
      <c r="D161" s="11">
        <f>SUM(D149:D160)</f>
        <v>399437.22399999999</v>
      </c>
      <c r="E161" s="11">
        <f>SUM(E149:E160)</f>
        <v>410994.29509999999</v>
      </c>
      <c r="F161" s="11">
        <f>SUM(F149:F160)</f>
        <v>422244.37205280003</v>
      </c>
    </row>
    <row r="162" spans="1:6" x14ac:dyDescent="0.25">
      <c r="A162" s="4" t="s">
        <v>144</v>
      </c>
      <c r="B162" s="11">
        <f>+B161+B148</f>
        <v>31276</v>
      </c>
      <c r="C162" s="11">
        <f>+C161+C148</f>
        <v>35647.896242500108</v>
      </c>
      <c r="D162" s="11">
        <f>+D161+D148</f>
        <v>19437.223999999987</v>
      </c>
      <c r="E162" s="11">
        <f>+E161+E148</f>
        <v>10994.295099999988</v>
      </c>
      <c r="F162" s="11">
        <f>+F161+F148</f>
        <v>2244.3720528000267</v>
      </c>
    </row>
    <row r="163" spans="1:6" x14ac:dyDescent="0.25">
      <c r="A163" s="6"/>
      <c r="B163" s="5"/>
      <c r="C163" s="5"/>
      <c r="D163" s="5"/>
      <c r="E163" s="5"/>
      <c r="F163" s="5"/>
    </row>
    <row r="164" spans="1:6" x14ac:dyDescent="0.25">
      <c r="A164" s="4" t="s">
        <v>145</v>
      </c>
      <c r="B164" s="5"/>
      <c r="C164" s="5"/>
      <c r="D164" s="5"/>
      <c r="E164" s="5"/>
      <c r="F164" s="5"/>
    </row>
    <row r="165" spans="1:6" x14ac:dyDescent="0.25">
      <c r="A165" s="7" t="s">
        <v>146</v>
      </c>
      <c r="B165" s="8">
        <v>-523500</v>
      </c>
      <c r="C165" s="8">
        <v>-524961</v>
      </c>
      <c r="D165" s="8">
        <v>-525000</v>
      </c>
      <c r="E165" s="8">
        <v>-535000</v>
      </c>
      <c r="F165" s="8">
        <v>-550000</v>
      </c>
    </row>
    <row r="166" spans="1:6" x14ac:dyDescent="0.25">
      <c r="A166" s="7" t="s">
        <v>147</v>
      </c>
      <c r="B166" s="8">
        <v>400348</v>
      </c>
      <c r="C166" s="8">
        <v>396047.39149499999</v>
      </c>
      <c r="D166" s="8">
        <v>410000</v>
      </c>
      <c r="E166" s="8">
        <v>420000</v>
      </c>
      <c r="F166" s="8">
        <v>430000</v>
      </c>
    </row>
    <row r="167" spans="1:6" x14ac:dyDescent="0.25">
      <c r="A167" s="7" t="s">
        <v>148</v>
      </c>
      <c r="B167" s="8">
        <v>6680</v>
      </c>
      <c r="C167" s="8">
        <f>+[1]Staffing!F72</f>
        <v>8128.5750000000007</v>
      </c>
      <c r="D167" s="8">
        <f>+[1]Staffing!J72</f>
        <v>8706.7695000000003</v>
      </c>
      <c r="E167" s="8">
        <f>+[1]Staffing!N72</f>
        <v>9082.7436374999997</v>
      </c>
      <c r="F167" s="8">
        <f>+[1]Staffing!R72</f>
        <v>9470.2740326999992</v>
      </c>
    </row>
    <row r="168" spans="1:6" x14ac:dyDescent="0.25">
      <c r="A168" s="7" t="s">
        <v>149</v>
      </c>
      <c r="B168" s="8">
        <v>15420</v>
      </c>
      <c r="C168" s="8">
        <f>+[1]Staffing!F73</f>
        <v>16644.224999999999</v>
      </c>
      <c r="D168" s="8">
        <f>+[1]Staffing!J73</f>
        <v>17413.539000000001</v>
      </c>
      <c r="E168" s="8">
        <f>+[1]Staffing!N73</f>
        <v>18165.487274999999</v>
      </c>
      <c r="F168" s="8">
        <f>+[1]Staffing!R73</f>
        <v>18528.797020499998</v>
      </c>
    </row>
    <row r="169" spans="1:6" x14ac:dyDescent="0.25">
      <c r="A169" s="7" t="s">
        <v>150</v>
      </c>
      <c r="B169" s="8">
        <v>6000</v>
      </c>
      <c r="C169" s="8">
        <f>+[1]Staffing!F74</f>
        <v>2786.94</v>
      </c>
      <c r="D169" s="8">
        <f>+[1]Staffing!J74</f>
        <v>5936.4337500000001</v>
      </c>
      <c r="E169" s="8">
        <f>+[1]Staffing!N74</f>
        <v>6055.1624249999995</v>
      </c>
      <c r="F169" s="8">
        <f>+[1]Staffing!R74</f>
        <v>6176.2656734999991</v>
      </c>
    </row>
    <row r="170" spans="1:6" x14ac:dyDescent="0.25">
      <c r="A170" s="7" t="s">
        <v>151</v>
      </c>
      <c r="B170" s="8">
        <v>12500</v>
      </c>
      <c r="C170" s="8">
        <f>+[1]Staffing!F75</f>
        <v>17418.375</v>
      </c>
      <c r="D170" s="8">
        <f>+[1]Staffing!J75</f>
        <v>17809.30125</v>
      </c>
      <c r="E170" s="8">
        <f>+[1]Staffing!N75</f>
        <v>18165.487274999999</v>
      </c>
      <c r="F170" s="8">
        <f>+[1]Staffing!R75</f>
        <v>18528.797020499998</v>
      </c>
    </row>
    <row r="171" spans="1:6" x14ac:dyDescent="0.25">
      <c r="A171" s="7" t="s">
        <v>152</v>
      </c>
      <c r="B171" s="8">
        <v>12804</v>
      </c>
      <c r="C171" s="8">
        <f>+[1]Staffing!F76</f>
        <v>11612.25</v>
      </c>
      <c r="D171" s="8">
        <f>+[1]Staffing!J76</f>
        <v>11872.8675</v>
      </c>
      <c r="E171" s="8">
        <f>+[1]Staffing!N76</f>
        <v>12110.324849999999</v>
      </c>
      <c r="F171" s="8">
        <f>+[1]Staffing!R76</f>
        <v>12352.531346999998</v>
      </c>
    </row>
    <row r="172" spans="1:6" x14ac:dyDescent="0.25">
      <c r="A172" s="7" t="s">
        <v>153</v>
      </c>
      <c r="B172" s="8">
        <v>1000</v>
      </c>
      <c r="C172" s="8">
        <v>500</v>
      </c>
      <c r="D172" s="8">
        <v>750</v>
      </c>
      <c r="E172" s="8">
        <v>750</v>
      </c>
      <c r="F172" s="8">
        <v>750</v>
      </c>
    </row>
    <row r="173" spans="1:6" x14ac:dyDescent="0.25">
      <c r="A173" s="7" t="s">
        <v>154</v>
      </c>
      <c r="B173" s="8">
        <v>6500</v>
      </c>
      <c r="C173" s="8">
        <v>5529</v>
      </c>
      <c r="D173" s="8">
        <v>6500</v>
      </c>
      <c r="E173" s="8">
        <v>6500</v>
      </c>
      <c r="F173" s="8">
        <v>6500</v>
      </c>
    </row>
    <row r="174" spans="1:6" x14ac:dyDescent="0.25">
      <c r="A174" s="7" t="s">
        <v>155</v>
      </c>
      <c r="B174" s="8">
        <v>2000</v>
      </c>
      <c r="C174" s="8">
        <v>1765</v>
      </c>
      <c r="D174" s="8">
        <v>2000</v>
      </c>
      <c r="E174" s="8">
        <v>2000</v>
      </c>
      <c r="F174" s="8">
        <v>2000</v>
      </c>
    </row>
    <row r="175" spans="1:6" x14ac:dyDescent="0.25">
      <c r="A175" s="7" t="s">
        <v>156</v>
      </c>
      <c r="B175" s="8">
        <v>2750</v>
      </c>
      <c r="C175" s="8">
        <v>0</v>
      </c>
      <c r="D175" s="8">
        <v>1200</v>
      </c>
      <c r="E175" s="8">
        <v>1200</v>
      </c>
      <c r="F175" s="8">
        <v>1200</v>
      </c>
    </row>
    <row r="176" spans="1:6" x14ac:dyDescent="0.25">
      <c r="A176" s="7" t="s">
        <v>157</v>
      </c>
      <c r="B176" s="11">
        <f>SUM(B166:B175)</f>
        <v>466002</v>
      </c>
      <c r="C176" s="11">
        <f>SUM(C166:C175)</f>
        <v>460431.75649499998</v>
      </c>
      <c r="D176" s="11">
        <f>SUM(D166:D175)</f>
        <v>482188.91100000002</v>
      </c>
      <c r="E176" s="11">
        <f>SUM(E166:E175)</f>
        <v>494029.20546249999</v>
      </c>
      <c r="F176" s="11">
        <f>SUM(F166:F175)</f>
        <v>505506.6650942</v>
      </c>
    </row>
    <row r="177" spans="1:6" x14ac:dyDescent="0.25">
      <c r="A177" s="4" t="s">
        <v>158</v>
      </c>
      <c r="B177" s="11">
        <f>+B165+B176</f>
        <v>-57498</v>
      </c>
      <c r="C177" s="11">
        <f>+C165+C176</f>
        <v>-64529.24350500002</v>
      </c>
      <c r="D177" s="11">
        <f>+D165+D176</f>
        <v>-42811.088999999978</v>
      </c>
      <c r="E177" s="11">
        <f>+E165+E176</f>
        <v>-40970.794537500013</v>
      </c>
      <c r="F177" s="11">
        <f>+F165+F176</f>
        <v>-44493.334905800002</v>
      </c>
    </row>
    <row r="178" spans="1:6" x14ac:dyDescent="0.25">
      <c r="A178" s="6"/>
      <c r="B178" s="5"/>
      <c r="C178" s="5"/>
      <c r="D178" s="5"/>
      <c r="E178" s="5"/>
      <c r="F178" s="5"/>
    </row>
    <row r="179" spans="1:6" x14ac:dyDescent="0.25">
      <c r="A179" s="4" t="s">
        <v>159</v>
      </c>
      <c r="B179" s="10">
        <f>+B177+B162+B142+B122+B116+B111+B98+B59+B40</f>
        <v>3947821.8774999999</v>
      </c>
      <c r="C179" s="10">
        <f>+C177+C162+C142+C122+C116+C111+C98+C59+C40</f>
        <v>3932687.1927375002</v>
      </c>
      <c r="D179" s="10">
        <f>+D177+D162+D142+D122+D116+D111+D98+D59+D40</f>
        <v>4552519.5466092946</v>
      </c>
      <c r="E179" s="10">
        <f>+E177+E162+E142+E122+E116+E111+E98+E59+E40</f>
        <v>4448381.555229662</v>
      </c>
      <c r="F179" s="10">
        <f>+F177+F162+F142+F122+F116+F111+F98+F59+F40</f>
        <v>4456541.2932324316</v>
      </c>
    </row>
    <row r="180" spans="1:6" x14ac:dyDescent="0.25">
      <c r="A180" s="6"/>
      <c r="B180" s="5"/>
      <c r="C180" s="5"/>
      <c r="D180" s="5"/>
      <c r="E180" s="5"/>
      <c r="F180" s="5"/>
    </row>
    <row r="181" spans="1:6" ht="15.75" thickBot="1" x14ac:dyDescent="0.3">
      <c r="A181" s="4" t="s">
        <v>160</v>
      </c>
      <c r="B181" s="15">
        <f>+B28-B40-B59-B98-B111-B116-B122-B142-B162-B177</f>
        <v>186245.12250000006</v>
      </c>
      <c r="C181" s="15">
        <f>+C28-C40-C59-C98-C111-C116-C122-C142-C162-C177</f>
        <v>-62105.192737500125</v>
      </c>
      <c r="D181" s="15">
        <f>+D28-D40-D59-D98-D111-D116-D122-D142-D162-D177</f>
        <v>235938.07339070563</v>
      </c>
      <c r="E181" s="15">
        <f>+E28-E40-E59-E98-E111-E116-E122-E142-E162-E177</f>
        <v>316841.94477033766</v>
      </c>
      <c r="F181" s="15">
        <f>+F28-F40-F59-F98-F111-F116-F122-F142-F162-F177</f>
        <v>431567.20676756854</v>
      </c>
    </row>
    <row r="182" spans="1:6" ht="15.75" thickTop="1" x14ac:dyDescent="0.25">
      <c r="A182" s="6"/>
      <c r="B182" s="5"/>
      <c r="C182" s="5"/>
      <c r="D182" s="5"/>
      <c r="E182" s="5"/>
      <c r="F182" s="5"/>
    </row>
    <row r="183" spans="1:6" x14ac:dyDescent="0.25">
      <c r="A183" s="6"/>
      <c r="B183" s="5"/>
      <c r="C183" s="5"/>
      <c r="D183" s="5"/>
      <c r="E183" s="5"/>
      <c r="F183" s="5"/>
    </row>
    <row r="184" spans="1:6" x14ac:dyDescent="0.25">
      <c r="A184" s="7" t="s">
        <v>161</v>
      </c>
      <c r="B184" s="8"/>
      <c r="C184" s="8"/>
      <c r="D184" s="8"/>
      <c r="E184" s="8"/>
      <c r="F184" s="8"/>
    </row>
    <row r="185" spans="1:6" x14ac:dyDescent="0.25">
      <c r="A185" s="7" t="s">
        <v>162</v>
      </c>
      <c r="B185" s="8">
        <f>+B93+B91+B89</f>
        <v>495439</v>
      </c>
      <c r="C185" s="8">
        <f>+C93+C91+C89</f>
        <v>509529</v>
      </c>
      <c r="D185" s="8">
        <f>+D93+D91+D89</f>
        <v>746266.88376507571</v>
      </c>
      <c r="E185" s="8">
        <f>+E93+E91+E89</f>
        <v>707218.58505203656</v>
      </c>
      <c r="F185" s="8">
        <f>+F93+F91+F89</f>
        <v>673847.20200212894</v>
      </c>
    </row>
    <row r="186" spans="1:6" x14ac:dyDescent="0.25">
      <c r="A186" s="7" t="s">
        <v>163</v>
      </c>
      <c r="B186" s="8">
        <f>+B95</f>
        <v>610872</v>
      </c>
      <c r="C186" s="8">
        <f>+C95</f>
        <v>623740</v>
      </c>
      <c r="D186" s="8">
        <f>+D95</f>
        <v>860575</v>
      </c>
      <c r="E186" s="8">
        <f>+E95</f>
        <v>839060.625</v>
      </c>
      <c r="F186" s="8">
        <f>+F95</f>
        <v>818084.109375</v>
      </c>
    </row>
    <row r="187" spans="1:6" x14ac:dyDescent="0.25">
      <c r="A187" s="7"/>
      <c r="B187" s="8"/>
      <c r="C187" s="8"/>
      <c r="D187" s="8"/>
      <c r="E187" s="8"/>
      <c r="F187" s="8"/>
    </row>
    <row r="188" spans="1:6" x14ac:dyDescent="0.25">
      <c r="A188" s="4" t="s">
        <v>164</v>
      </c>
      <c r="B188" s="16">
        <f>SUM(B181:B187)</f>
        <v>1292556.1225000001</v>
      </c>
      <c r="C188" s="16">
        <f t="shared" ref="C188:F188" si="15">SUM(C181:C187)</f>
        <v>1071163.8072624998</v>
      </c>
      <c r="D188" s="16">
        <f t="shared" si="15"/>
        <v>1842779.9571557813</v>
      </c>
      <c r="E188" s="16">
        <f t="shared" si="15"/>
        <v>1863121.1548223742</v>
      </c>
      <c r="F188" s="16">
        <f t="shared" si="15"/>
        <v>1923498.5181446974</v>
      </c>
    </row>
    <row r="189" spans="1:6" x14ac:dyDescent="0.25">
      <c r="A189" s="7"/>
      <c r="B189" s="8"/>
      <c r="C189" s="8"/>
      <c r="D189" s="8"/>
      <c r="E189" s="8"/>
      <c r="F189" s="8"/>
    </row>
    <row r="190" spans="1:6" x14ac:dyDescent="0.25">
      <c r="A190" s="7" t="s">
        <v>165</v>
      </c>
      <c r="B190" s="8"/>
      <c r="C190" s="8"/>
      <c r="D190" s="8"/>
      <c r="E190" s="8"/>
      <c r="F190" s="8"/>
    </row>
    <row r="191" spans="1:6" x14ac:dyDescent="0.25">
      <c r="A191" s="7" t="s">
        <v>166</v>
      </c>
      <c r="B191" s="8">
        <v>187308</v>
      </c>
      <c r="C191" s="8">
        <f>+SUM([1]Mortgages!F14:F22)</f>
        <v>280970.01000000007</v>
      </c>
      <c r="D191" s="8"/>
      <c r="E191" s="8"/>
      <c r="F191" s="8"/>
    </row>
    <row r="192" spans="1:6" x14ac:dyDescent="0.25">
      <c r="A192" s="7" t="s">
        <v>167</v>
      </c>
      <c r="B192" s="8">
        <v>218304</v>
      </c>
      <c r="C192" s="8">
        <v>218304</v>
      </c>
      <c r="D192" s="8">
        <v>218304</v>
      </c>
      <c r="E192" s="8">
        <v>218304</v>
      </c>
      <c r="F192" s="8">
        <v>218304</v>
      </c>
    </row>
    <row r="193" spans="1:6" x14ac:dyDescent="0.25">
      <c r="A193" s="7" t="s">
        <v>168</v>
      </c>
      <c r="B193" s="8">
        <v>688320</v>
      </c>
      <c r="C193" s="8">
        <f>+SUM([1]Mortgages!I24:I26)</f>
        <v>333312</v>
      </c>
      <c r="D193" s="8">
        <f>+SUM([1]Mortgages!I27:I39)-[1]Mortgages!I33</f>
        <v>1333248</v>
      </c>
      <c r="E193" s="8">
        <f>+SUM([1]Mortgages!I40:I52)-[1]Mortgages!I46</f>
        <v>1333248</v>
      </c>
      <c r="F193" s="8">
        <f>+SUM([1]Mortgages!I53:I64)</f>
        <v>1333248</v>
      </c>
    </row>
    <row r="194" spans="1:6" x14ac:dyDescent="0.25">
      <c r="A194" s="7"/>
      <c r="B194" s="8"/>
      <c r="C194" s="8"/>
      <c r="D194" s="8"/>
      <c r="E194" s="8"/>
      <c r="F194" s="8"/>
    </row>
    <row r="195" spans="1:6" x14ac:dyDescent="0.25">
      <c r="A195" s="4" t="s">
        <v>169</v>
      </c>
      <c r="B195" s="16">
        <f>SUM(B191:B194)</f>
        <v>1093932</v>
      </c>
      <c r="C195" s="16">
        <f t="shared" ref="C195:F195" si="16">SUM(C191:C194)</f>
        <v>832586.01</v>
      </c>
      <c r="D195" s="16">
        <f t="shared" si="16"/>
        <v>1551552</v>
      </c>
      <c r="E195" s="16">
        <f t="shared" si="16"/>
        <v>1551552</v>
      </c>
      <c r="F195" s="16">
        <f t="shared" si="16"/>
        <v>1551552</v>
      </c>
    </row>
    <row r="196" spans="1:6" x14ac:dyDescent="0.25">
      <c r="A196" s="7"/>
      <c r="B196" s="8"/>
      <c r="C196" s="8"/>
      <c r="D196" s="8"/>
      <c r="E196" s="8"/>
      <c r="F196" s="8"/>
    </row>
    <row r="197" spans="1:6" x14ac:dyDescent="0.25">
      <c r="A197" s="7" t="s">
        <v>170</v>
      </c>
      <c r="B197" s="8">
        <f>+B195*1.15</f>
        <v>1258021.7999999998</v>
      </c>
      <c r="C197" s="8">
        <f t="shared" ref="C197:F197" si="17">+C195*1.15</f>
        <v>957473.91149999993</v>
      </c>
      <c r="D197" s="8">
        <f t="shared" si="17"/>
        <v>1784284.7999999998</v>
      </c>
      <c r="E197" s="8">
        <f t="shared" si="17"/>
        <v>1784284.7999999998</v>
      </c>
      <c r="F197" s="8">
        <f t="shared" si="17"/>
        <v>1784284.7999999998</v>
      </c>
    </row>
    <row r="198" spans="1:6" x14ac:dyDescent="0.25">
      <c r="A198" s="6"/>
      <c r="B198" s="5"/>
      <c r="C198" s="5"/>
      <c r="D198" s="5"/>
      <c r="E198" s="5"/>
      <c r="F198" s="5"/>
    </row>
    <row r="199" spans="1:6" x14ac:dyDescent="0.25">
      <c r="A199" s="4" t="s">
        <v>171</v>
      </c>
      <c r="B199" s="16">
        <f>+B188-B197</f>
        <v>34534.322500000242</v>
      </c>
      <c r="C199" s="16">
        <f t="shared" ref="C199:F199" si="18">+C188-C197</f>
        <v>113689.89576249989</v>
      </c>
      <c r="D199" s="16">
        <f t="shared" si="18"/>
        <v>58495.157155781519</v>
      </c>
      <c r="E199" s="16">
        <f t="shared" si="18"/>
        <v>78836.354822374415</v>
      </c>
      <c r="F199" s="16">
        <f t="shared" si="18"/>
        <v>139213.7181446976</v>
      </c>
    </row>
    <row r="200" spans="1:6" x14ac:dyDescent="0.25">
      <c r="A200" s="7"/>
      <c r="B200" s="8"/>
      <c r="C200" s="8"/>
      <c r="D200" s="8"/>
      <c r="E200" s="8"/>
      <c r="F200" s="8"/>
    </row>
    <row r="201" spans="1:6" x14ac:dyDescent="0.25">
      <c r="A201" s="4" t="s">
        <v>172</v>
      </c>
      <c r="B201" s="17">
        <f>+B188/B195</f>
        <v>1.1815689846352424</v>
      </c>
      <c r="C201" s="17">
        <f t="shared" ref="C201:F201" si="19">+C188/C195</f>
        <v>1.286550331613787</v>
      </c>
      <c r="D201" s="17">
        <f t="shared" si="19"/>
        <v>1.1877010613603549</v>
      </c>
      <c r="E201" s="17">
        <f t="shared" si="19"/>
        <v>1.2008112875510291</v>
      </c>
      <c r="F201" s="17">
        <f t="shared" si="19"/>
        <v>1.2397254607932557</v>
      </c>
    </row>
    <row r="202" spans="1:6" x14ac:dyDescent="0.25">
      <c r="A202" s="7"/>
      <c r="B202" s="8"/>
      <c r="C202" s="8"/>
      <c r="D202" s="8"/>
      <c r="E202" s="8"/>
      <c r="F202" s="8"/>
    </row>
    <row r="203" spans="1:6" x14ac:dyDescent="0.25">
      <c r="A203" s="7"/>
      <c r="B203" s="8"/>
      <c r="C203" s="8"/>
      <c r="D203" s="8"/>
      <c r="E203" s="8"/>
      <c r="F203" s="8"/>
    </row>
    <row r="204" spans="1:6" x14ac:dyDescent="0.25">
      <c r="A204" s="4" t="s">
        <v>173</v>
      </c>
      <c r="B204" s="16"/>
      <c r="C204" s="16"/>
      <c r="D204" s="16"/>
      <c r="E204" s="16"/>
      <c r="F204" s="16"/>
    </row>
    <row r="205" spans="1:6" x14ac:dyDescent="0.25">
      <c r="A205" s="6" t="s">
        <v>174</v>
      </c>
      <c r="B205" s="5">
        <f>12*1807</f>
        <v>21684</v>
      </c>
      <c r="C205" s="5">
        <f>12*1807</f>
        <v>21684</v>
      </c>
      <c r="D205" s="5">
        <f t="shared" ref="D205:F206" si="20">+C205</f>
        <v>21684</v>
      </c>
      <c r="E205" s="5">
        <f t="shared" si="20"/>
        <v>21684</v>
      </c>
      <c r="F205" s="5">
        <f t="shared" si="20"/>
        <v>21684</v>
      </c>
    </row>
    <row r="206" spans="1:6" x14ac:dyDescent="0.25">
      <c r="A206" s="18" t="s">
        <v>175</v>
      </c>
      <c r="B206" s="5">
        <v>120000</v>
      </c>
      <c r="C206" s="5">
        <v>120000</v>
      </c>
      <c r="D206" s="5">
        <v>150000</v>
      </c>
      <c r="E206" s="5">
        <f t="shared" si="20"/>
        <v>150000</v>
      </c>
      <c r="F206" s="5">
        <f t="shared" si="20"/>
        <v>150000</v>
      </c>
    </row>
    <row r="207" spans="1:6" x14ac:dyDescent="0.25">
      <c r="A207" s="19" t="s">
        <v>176</v>
      </c>
      <c r="B207" s="20">
        <f>SUM(B205:B206)</f>
        <v>141684</v>
      </c>
      <c r="C207" s="20">
        <f t="shared" ref="C207:F207" si="21">SUM(C205:C206)</f>
        <v>141684</v>
      </c>
      <c r="D207" s="20">
        <f t="shared" si="21"/>
        <v>171684</v>
      </c>
      <c r="E207" s="20">
        <f t="shared" si="21"/>
        <v>171684</v>
      </c>
      <c r="F207" s="20">
        <f t="shared" si="21"/>
        <v>171684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Sinke</dc:creator>
  <cp:lastModifiedBy>Darren Sinke</cp:lastModifiedBy>
  <dcterms:created xsi:type="dcterms:W3CDTF">2020-10-22T19:40:10Z</dcterms:created>
  <dcterms:modified xsi:type="dcterms:W3CDTF">2020-10-22T19:41:37Z</dcterms:modified>
</cp:coreProperties>
</file>